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C LE TREUIL FFC\"/>
    </mc:Choice>
  </mc:AlternateContent>
  <xr:revisionPtr revIDLastSave="0" documentId="13_ncr:1_{BA3B76BF-1210-4F29-869A-47B0F1A380FB}" xr6:coauthVersionLast="47" xr6:coauthVersionMax="47" xr10:uidLastSave="{00000000-0000-0000-0000-000000000000}"/>
  <bookViews>
    <workbookView xWindow="-120" yWindow="-120" windowWidth="24240" windowHeight="13140" xr2:uid="{C7115FBB-2C02-4D16-BFC2-DB155F9661B6}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B2" i="1"/>
  <c r="B26" i="1"/>
  <c r="G37" i="1"/>
  <c r="F37" i="1"/>
  <c r="E37" i="1"/>
  <c r="C37" i="1"/>
  <c r="G36" i="1"/>
  <c r="F36" i="1"/>
  <c r="E36" i="1"/>
  <c r="C36" i="1"/>
  <c r="G35" i="1"/>
  <c r="F35" i="1"/>
  <c r="E35" i="1"/>
  <c r="C35" i="1"/>
  <c r="G34" i="1"/>
  <c r="F34" i="1"/>
  <c r="E34" i="1"/>
  <c r="C34" i="1"/>
  <c r="G33" i="1"/>
  <c r="F33" i="1"/>
  <c r="E33" i="1"/>
  <c r="C33" i="1"/>
  <c r="G32" i="1"/>
  <c r="F32" i="1"/>
  <c r="E32" i="1"/>
  <c r="C32" i="1"/>
  <c r="G31" i="1"/>
  <c r="F31" i="1"/>
  <c r="E31" i="1"/>
  <c r="C31" i="1"/>
  <c r="G30" i="1"/>
  <c r="F30" i="1"/>
  <c r="E30" i="1"/>
  <c r="C30" i="1"/>
  <c r="G29" i="1"/>
  <c r="F29" i="1"/>
  <c r="E29" i="1"/>
  <c r="C29" i="1"/>
  <c r="H27" i="1"/>
  <c r="F26" i="1"/>
  <c r="G25" i="1"/>
  <c r="F25" i="1"/>
  <c r="E25" i="1"/>
  <c r="C25" i="1"/>
  <c r="H24" i="1"/>
  <c r="G24" i="1"/>
  <c r="F24" i="1"/>
  <c r="E24" i="1"/>
  <c r="C24" i="1"/>
  <c r="G23" i="1"/>
  <c r="F23" i="1"/>
  <c r="E23" i="1"/>
  <c r="C23" i="1"/>
  <c r="G22" i="1"/>
  <c r="F22" i="1"/>
  <c r="E22" i="1"/>
  <c r="C22" i="1"/>
  <c r="G19" i="1"/>
  <c r="F19" i="1"/>
  <c r="E19" i="1"/>
  <c r="C19" i="1"/>
  <c r="G18" i="1"/>
  <c r="F18" i="1"/>
  <c r="E18" i="1"/>
  <c r="C18" i="1"/>
  <c r="H16" i="1"/>
  <c r="G15" i="1"/>
  <c r="F15" i="1"/>
  <c r="E15" i="1"/>
  <c r="C15" i="1"/>
  <c r="G14" i="1"/>
  <c r="F14" i="1"/>
  <c r="E14" i="1"/>
  <c r="C14" i="1"/>
  <c r="G13" i="1"/>
  <c r="F13" i="1"/>
  <c r="E13" i="1"/>
  <c r="C13" i="1"/>
  <c r="G12" i="1"/>
  <c r="F12" i="1"/>
  <c r="E12" i="1"/>
  <c r="C12" i="1"/>
  <c r="G11" i="1"/>
  <c r="F11" i="1"/>
  <c r="E11" i="1"/>
  <c r="C11" i="1"/>
  <c r="G10" i="1"/>
  <c r="F10" i="1"/>
  <c r="E10" i="1"/>
  <c r="C10" i="1"/>
  <c r="G9" i="1"/>
  <c r="F9" i="1"/>
  <c r="E9" i="1"/>
  <c r="C9" i="1"/>
  <c r="G6" i="1"/>
  <c r="F6" i="1"/>
  <c r="E6" i="1"/>
  <c r="C6" i="1"/>
  <c r="G5" i="1"/>
  <c r="F5" i="1"/>
  <c r="E5" i="1"/>
  <c r="C5" i="1"/>
  <c r="G4" i="1"/>
  <c r="F4" i="1"/>
  <c r="E4" i="1"/>
  <c r="C4" i="1"/>
  <c r="F2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</author>
  </authors>
  <commentList>
    <comment ref="H3" authorId="0" shapeId="0" xr:uid="{D8D787F2-2F24-4426-AD71-34F682B5A32F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226869E8-9E98-42C1-AF96-744FCD40772A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 xr:uid="{A2D45036-0FCF-4524-ADB4-5E665D89291D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2A3AD733-AE22-4608-A7D2-560A44BB2F53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 xr:uid="{BCD2FCD0-453F-4975-80A3-B8355A1EF731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<sst xmlns="http://schemas.openxmlformats.org/spreadsheetml/2006/main" count="52" uniqueCount="15">
  <si>
    <t>PARTANTS</t>
  </si>
  <si>
    <t>CLASSES</t>
  </si>
  <si>
    <t>Place</t>
  </si>
  <si>
    <t>Doss</t>
  </si>
  <si>
    <t>NOM et PRENOM</t>
  </si>
  <si>
    <t>ASSOCIATION</t>
  </si>
  <si>
    <t>N° LICENCE</t>
  </si>
  <si>
    <t>CAT.</t>
  </si>
  <si>
    <t>TEMPS</t>
  </si>
  <si>
    <t>1 tour</t>
  </si>
  <si>
    <t>U17</t>
  </si>
  <si>
    <t>DAMES</t>
  </si>
  <si>
    <t>3 tours</t>
  </si>
  <si>
    <t>ACCES</t>
  </si>
  <si>
    <t>OPEN 1.2.3.ACCES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</si>
</sst>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[h]\.mm\.ss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</font>
    <font>
      <sz val="10"/>
      <name val="Arial"/>
      <family val="2"/>
    </font>
    <font>
      <b/>
      <sz val="8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CC%20LE%20TREUIL%20FFC\GESTION%20U15.xls" TargetMode="External"/><Relationship Id="rId1" Type="http://schemas.openxmlformats.org/officeDocument/2006/relationships/externalLinkPath" Target="GESTION%20U1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CC%20LE%20TREUIL%20FFC\GESTION%20U17.xls" TargetMode="External"/><Relationship Id="rId1" Type="http://schemas.openxmlformats.org/officeDocument/2006/relationships/externalLinkPath" Target="GESTION%20U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CC%20LE%20TREUIL%20FFC\GESTION%20FEMININE.xls" TargetMode="External"/><Relationship Id="rId1" Type="http://schemas.openxmlformats.org/officeDocument/2006/relationships/externalLinkPath" Target="GESTION%20FEMININE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CC%20LE%20TREUIL%20FFC\GESTION%20ACCES.xls" TargetMode="External"/><Relationship Id="rId1" Type="http://schemas.openxmlformats.org/officeDocument/2006/relationships/externalLinkPath" Target="GESTION%20ACCE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CC%20LE%20TREUIL%20FFC\GESTION%20SENIOR.xls" TargetMode="External"/><Relationship Id="rId1" Type="http://schemas.openxmlformats.org/officeDocument/2006/relationships/externalLinkPath" Target="GESTION%20SENI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2">
          <cell r="D2" t="str">
            <v>GOND PONTOUVRE</v>
          </cell>
          <cell r="G2">
            <v>16</v>
          </cell>
        </row>
        <row r="4">
          <cell r="D4" t="str">
            <v>14.12.2024</v>
          </cell>
        </row>
        <row r="5">
          <cell r="D5" t="str">
            <v>U15</v>
          </cell>
        </row>
        <row r="8">
          <cell r="F8">
            <v>3</v>
          </cell>
        </row>
        <row r="12">
          <cell r="A12">
            <v>60</v>
          </cell>
          <cell r="B12" t="str">
            <v>X</v>
          </cell>
          <cell r="C12" t="str">
            <v>BRAILLY Tom</v>
          </cell>
          <cell r="E12" t="str">
            <v>ANGOULEME VC</v>
          </cell>
          <cell r="F12" t="str">
            <v>U15</v>
          </cell>
          <cell r="G12" t="str">
            <v>50161860254</v>
          </cell>
        </row>
        <row r="13">
          <cell r="A13">
            <v>61</v>
          </cell>
          <cell r="B13" t="str">
            <v>X</v>
          </cell>
          <cell r="C13" t="str">
            <v>FOUSSAC Maxime</v>
          </cell>
          <cell r="E13" t="str">
            <v>UA LA ROCHEFOUCAULD</v>
          </cell>
          <cell r="F13" t="str">
            <v>U15</v>
          </cell>
          <cell r="G13" t="str">
            <v>5016015246</v>
          </cell>
        </row>
        <row r="14">
          <cell r="A14">
            <v>62</v>
          </cell>
          <cell r="B14" t="str">
            <v>X</v>
          </cell>
          <cell r="C14" t="str">
            <v>BOSSANT Mathis</v>
          </cell>
          <cell r="E14" t="str">
            <v>GUIDON MANSLOIS</v>
          </cell>
          <cell r="F14" t="str">
            <v>U15</v>
          </cell>
          <cell r="G14" t="str">
            <v>50160120188</v>
          </cell>
        </row>
        <row r="15">
          <cell r="A15">
            <v>63</v>
          </cell>
        </row>
        <row r="16">
          <cell r="A16">
            <v>64</v>
          </cell>
        </row>
        <row r="17">
          <cell r="A17">
            <v>65</v>
          </cell>
        </row>
        <row r="18">
          <cell r="A18">
            <v>66</v>
          </cell>
        </row>
        <row r="19">
          <cell r="A19">
            <v>67</v>
          </cell>
        </row>
        <row r="20">
          <cell r="A20">
            <v>68</v>
          </cell>
        </row>
        <row r="21">
          <cell r="A21">
            <v>69</v>
          </cell>
        </row>
        <row r="22">
          <cell r="A22">
            <v>70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12">
          <cell r="A12">
            <v>50</v>
          </cell>
          <cell r="B12" t="str">
            <v>X</v>
          </cell>
          <cell r="C12" t="str">
            <v>KASZUBA Dorian</v>
          </cell>
          <cell r="E12" t="str">
            <v>CC MARMANDE</v>
          </cell>
          <cell r="F12" t="str">
            <v>U17</v>
          </cell>
          <cell r="G12" t="str">
            <v>50472070452</v>
          </cell>
        </row>
        <row r="13">
          <cell r="A13">
            <v>51</v>
          </cell>
          <cell r="B13" t="str">
            <v>X</v>
          </cell>
          <cell r="C13" t="str">
            <v>BOIRIVANT Nathan</v>
          </cell>
          <cell r="E13" t="str">
            <v>APOGE CYCLISTE</v>
          </cell>
          <cell r="F13" t="str">
            <v>U17</v>
          </cell>
          <cell r="G13" t="str">
            <v>50171400385</v>
          </cell>
        </row>
        <row r="14">
          <cell r="A14">
            <v>52</v>
          </cell>
          <cell r="B14" t="str">
            <v>X</v>
          </cell>
          <cell r="C14" t="str">
            <v>VILETTE Emile</v>
          </cell>
          <cell r="E14" t="str">
            <v>UA LA ROCHEFOUCAULD</v>
          </cell>
          <cell r="F14" t="str">
            <v>U17</v>
          </cell>
          <cell r="G14" t="str">
            <v>50160150301</v>
          </cell>
        </row>
        <row r="15">
          <cell r="A15">
            <v>53</v>
          </cell>
          <cell r="B15" t="str">
            <v>X</v>
          </cell>
          <cell r="C15" t="str">
            <v>GAZONNAUD Luhan</v>
          </cell>
          <cell r="E15" t="str">
            <v>TEAM ULH</v>
          </cell>
          <cell r="F15" t="str">
            <v>U17</v>
          </cell>
          <cell r="G15" t="str">
            <v>50870060279</v>
          </cell>
        </row>
        <row r="16">
          <cell r="A16">
            <v>54</v>
          </cell>
          <cell r="B16" t="str">
            <v>X</v>
          </cell>
          <cell r="C16" t="str">
            <v>TERNET Florian</v>
          </cell>
          <cell r="E16" t="str">
            <v>UC CONFOLENS</v>
          </cell>
          <cell r="F16" t="str">
            <v>U17</v>
          </cell>
          <cell r="G16" t="str">
            <v>50160090091</v>
          </cell>
        </row>
        <row r="17">
          <cell r="A17">
            <v>55</v>
          </cell>
          <cell r="B17" t="str">
            <v>X</v>
          </cell>
          <cell r="C17" t="str">
            <v>COLLEU Tom</v>
          </cell>
          <cell r="E17" t="str">
            <v>JS ASTERIENNE</v>
          </cell>
          <cell r="F17" t="str">
            <v>U17</v>
          </cell>
          <cell r="G17" t="str">
            <v>50242630231</v>
          </cell>
        </row>
        <row r="18">
          <cell r="A18">
            <v>56</v>
          </cell>
          <cell r="B18" t="str">
            <v>X</v>
          </cell>
          <cell r="C18" t="str">
            <v>FORT Tom</v>
          </cell>
          <cell r="E18" t="str">
            <v>UC GRADIGNAN</v>
          </cell>
          <cell r="F18" t="str">
            <v>U17</v>
          </cell>
          <cell r="G18" t="str">
            <v>50330400218</v>
          </cell>
        </row>
        <row r="19">
          <cell r="A19">
            <v>57</v>
          </cell>
        </row>
        <row r="20">
          <cell r="A20">
            <v>58</v>
          </cell>
        </row>
        <row r="21">
          <cell r="A21">
            <v>59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12">
          <cell r="A12">
            <v>35</v>
          </cell>
          <cell r="B12" t="str">
            <v>X</v>
          </cell>
          <cell r="C12" t="str">
            <v>FAURE Lou</v>
          </cell>
          <cell r="E12" t="str">
            <v>UA LA ROCHEFOUCAULD</v>
          </cell>
          <cell r="F12" t="str">
            <v>F U19</v>
          </cell>
          <cell r="G12" t="str">
            <v>50160150347</v>
          </cell>
        </row>
        <row r="13">
          <cell r="A13">
            <v>36</v>
          </cell>
          <cell r="B13" t="str">
            <v>X</v>
          </cell>
          <cell r="C13" t="str">
            <v>LAVIGNAC Pauline</v>
          </cell>
          <cell r="E13" t="str">
            <v>DORDOGNE SUD CYCLISME</v>
          </cell>
          <cell r="F13" t="str">
            <v>F U19</v>
          </cell>
          <cell r="G13" t="str">
            <v>502429200509</v>
          </cell>
        </row>
        <row r="14">
          <cell r="A14">
            <v>37</v>
          </cell>
        </row>
        <row r="15">
          <cell r="A15">
            <v>38</v>
          </cell>
        </row>
        <row r="16">
          <cell r="A16">
            <v>39</v>
          </cell>
        </row>
        <row r="17">
          <cell r="A17">
            <v>40</v>
          </cell>
        </row>
        <row r="18">
          <cell r="A18">
            <v>41</v>
          </cell>
        </row>
        <row r="19">
          <cell r="A19">
            <v>42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45</v>
          </cell>
        </row>
        <row r="23">
          <cell r="A23">
            <v>46</v>
          </cell>
        </row>
        <row r="24">
          <cell r="A24">
            <v>47</v>
          </cell>
        </row>
        <row r="25">
          <cell r="A25">
            <v>48</v>
          </cell>
        </row>
        <row r="26">
          <cell r="A26">
            <v>49</v>
          </cell>
        </row>
        <row r="27">
          <cell r="A27">
            <v>50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12">
          <cell r="A12">
            <v>21</v>
          </cell>
          <cell r="C12" t="str">
            <v>BOIREAU Thierry</v>
          </cell>
          <cell r="E12" t="str">
            <v>AL GOND PONTOUVRE</v>
          </cell>
          <cell r="F12" t="str">
            <v>ACCES 4</v>
          </cell>
          <cell r="G12" t="str">
            <v>50161640089</v>
          </cell>
        </row>
        <row r="13">
          <cell r="A13">
            <v>22</v>
          </cell>
          <cell r="C13" t="str">
            <v>PREVOT Alain</v>
          </cell>
          <cell r="E13" t="str">
            <v>AL GOND PONTOUVRE</v>
          </cell>
          <cell r="F13" t="str">
            <v>ACCES 4</v>
          </cell>
          <cell r="G13" t="str">
            <v>50161640058</v>
          </cell>
        </row>
        <row r="14">
          <cell r="A14">
            <v>23</v>
          </cell>
          <cell r="C14" t="str">
            <v>BIELOFF Mathieu</v>
          </cell>
          <cell r="E14" t="str">
            <v>VELO SAUVAGE POITEVIN</v>
          </cell>
          <cell r="F14" t="str">
            <v>ACCES 1</v>
          </cell>
          <cell r="G14" t="str">
            <v>5086240008</v>
          </cell>
        </row>
        <row r="15">
          <cell r="A15">
            <v>24</v>
          </cell>
          <cell r="C15" t="str">
            <v>BEA1UPIED Tierry</v>
          </cell>
          <cell r="E15" t="str">
            <v>CC PERIGUEUX DORDOGNE</v>
          </cell>
          <cell r="F15" t="str">
            <v>ACCES 1</v>
          </cell>
          <cell r="G15" t="str">
            <v>50242630231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14.12.2024</v>
          </cell>
        </row>
        <row r="12">
          <cell r="A12">
            <v>1</v>
          </cell>
          <cell r="B12" t="str">
            <v>X</v>
          </cell>
          <cell r="C12" t="str">
            <v>BREGIERE Anthony</v>
          </cell>
          <cell r="E12" t="str">
            <v>EC3M</v>
          </cell>
          <cell r="F12" t="str">
            <v>Open 1</v>
          </cell>
          <cell r="G12" t="str">
            <v>5017040112</v>
          </cell>
        </row>
        <row r="13">
          <cell r="A13">
            <v>2</v>
          </cell>
          <cell r="B13" t="str">
            <v>X</v>
          </cell>
          <cell r="C13" t="str">
            <v>GAZONNAUD Gregory</v>
          </cell>
          <cell r="E13" t="str">
            <v>TEAM ULH</v>
          </cell>
          <cell r="F13" t="str">
            <v>Acces 1</v>
          </cell>
          <cell r="G13" t="str">
            <v>5097006081</v>
          </cell>
        </row>
        <row r="14">
          <cell r="A14">
            <v>3</v>
          </cell>
          <cell r="B14" t="str">
            <v>X</v>
          </cell>
          <cell r="C14" t="str">
            <v>LAUZEILLE Theo</v>
          </cell>
          <cell r="E14" t="str">
            <v>CC PERIGUEUX DORDOGNE</v>
          </cell>
          <cell r="F14" t="str">
            <v>Open 1</v>
          </cell>
          <cell r="G14" t="str">
            <v>50242080529</v>
          </cell>
        </row>
        <row r="15">
          <cell r="A15">
            <v>4</v>
          </cell>
          <cell r="B15" t="str">
            <v>X</v>
          </cell>
          <cell r="C15" t="str">
            <v>PETIT Maxence</v>
          </cell>
          <cell r="E15" t="str">
            <v>EC3M</v>
          </cell>
          <cell r="F15" t="str">
            <v>Open 3</v>
          </cell>
          <cell r="G15" t="str">
            <v>50170040163</v>
          </cell>
        </row>
        <row r="16">
          <cell r="A16">
            <v>5</v>
          </cell>
          <cell r="B16" t="str">
            <v>X</v>
          </cell>
          <cell r="C16" t="str">
            <v>HUCTEAU Victor</v>
          </cell>
          <cell r="E16" t="str">
            <v>CC PERIGUEUX DORDOGNE</v>
          </cell>
          <cell r="F16" t="str">
            <v>Opne 1</v>
          </cell>
          <cell r="G16" t="str">
            <v>50242850483</v>
          </cell>
        </row>
        <row r="17">
          <cell r="A17">
            <v>6</v>
          </cell>
          <cell r="B17" t="str">
            <v>X</v>
          </cell>
          <cell r="C17" t="str">
            <v>DEVAUD Martin</v>
          </cell>
          <cell r="E17" t="str">
            <v>TEAM CORREZE SUCHET</v>
          </cell>
          <cell r="F17" t="str">
            <v>Open 1</v>
          </cell>
          <cell r="G17" t="str">
            <v>50190100012</v>
          </cell>
        </row>
        <row r="18">
          <cell r="A18">
            <v>7</v>
          </cell>
          <cell r="B18" t="str">
            <v>X</v>
          </cell>
          <cell r="C18" t="str">
            <v>PAILLOT Yoann</v>
          </cell>
          <cell r="E18" t="str">
            <v>ANGOULEME VC</v>
          </cell>
          <cell r="F18" t="str">
            <v>Opne 1</v>
          </cell>
          <cell r="G18" t="str">
            <v>50161860247</v>
          </cell>
        </row>
        <row r="19">
          <cell r="A19">
            <v>8</v>
          </cell>
          <cell r="B19" t="str">
            <v>X</v>
          </cell>
          <cell r="C19" t="str">
            <v>CHAMINAUD Romain</v>
          </cell>
          <cell r="E19" t="str">
            <v>VC BERNOS BEAULAC</v>
          </cell>
          <cell r="F19" t="str">
            <v>Open 2</v>
          </cell>
          <cell r="G19" t="str">
            <v>50330150034</v>
          </cell>
        </row>
        <row r="20">
          <cell r="A20">
            <v>9</v>
          </cell>
          <cell r="B20" t="str">
            <v>X</v>
          </cell>
          <cell r="C20" t="str">
            <v>COUERY Benjamin</v>
          </cell>
          <cell r="E20" t="str">
            <v>CREUSE OXIGENE</v>
          </cell>
          <cell r="F20" t="str">
            <v>U19 Open 2</v>
          </cell>
          <cell r="G20" t="str">
            <v>50230390253</v>
          </cell>
        </row>
        <row r="21">
          <cell r="A21">
            <v>10</v>
          </cell>
          <cell r="B21" t="str">
            <v>X</v>
          </cell>
          <cell r="C21" t="str">
            <v>RAMBAUD Jeremy</v>
          </cell>
          <cell r="E21" t="str">
            <v>CO LA COURONNE</v>
          </cell>
          <cell r="F21" t="str">
            <v>OPEN 3</v>
          </cell>
          <cell r="G21" t="str">
            <v>50160100305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72B7-1494-492F-808F-9897E777BB8D}">
  <dimension ref="A1:H37"/>
  <sheetViews>
    <sheetView tabSelected="1" workbookViewId="0">
      <selection activeCell="K27" sqref="K27"/>
    </sheetView>
  </sheetViews>
  <sheetFormatPr baseColWidth="10" defaultRowHeight="15" x14ac:dyDescent="0.25"/>
  <cols>
    <col min="1" max="2" width="5.140625" bestFit="1" customWidth="1"/>
    <col min="3" max="3" width="19" bestFit="1" customWidth="1"/>
    <col min="5" max="5" width="24" bestFit="1" customWidth="1"/>
    <col min="7" max="7" width="8.140625" bestFit="1" customWidth="1"/>
    <col min="8" max="8" width="7.42578125" bestFit="1" customWidth="1"/>
  </cols>
  <sheetData>
    <row r="1" spans="1:8" x14ac:dyDescent="0.25">
      <c r="A1" s="21"/>
      <c r="B1" s="1" t="str">
        <f>CONCATENATE([1]Inscription!D2,"  ",[1]Inscription!G2)</f>
        <v>GOND PONTOUVRE  16</v>
      </c>
      <c r="C1" s="2"/>
      <c r="D1" s="2"/>
      <c r="E1" s="3"/>
      <c r="F1" s="4" t="str">
        <f>IF([1]Inscription!$D$4&gt;0,"DATE :  "&amp;TEXT([1]Inscription!D$4,"jj mmmm aaaa"),"")</f>
        <v>DATE :  14.12.2024</v>
      </c>
      <c r="G1" s="4"/>
      <c r="H1" s="4"/>
    </row>
    <row r="2" spans="1:8" x14ac:dyDescent="0.25">
      <c r="A2" s="22"/>
      <c r="B2" s="5" t="str">
        <f>[1]Inscription!D5</f>
        <v>U15</v>
      </c>
      <c r="C2" s="6"/>
      <c r="D2" s="7"/>
      <c r="E2" s="8" t="s">
        <v>0</v>
      </c>
      <c r="F2" s="9">
        <f>[1]Inscription!F8</f>
        <v>3</v>
      </c>
      <c r="G2" s="8" t="s">
        <v>1</v>
      </c>
      <c r="H2" s="9">
        <v>3</v>
      </c>
    </row>
    <row r="3" spans="1:8" x14ac:dyDescent="0.25">
      <c r="A3" s="10" t="s">
        <v>2</v>
      </c>
      <c r="B3" s="11" t="s">
        <v>3</v>
      </c>
      <c r="C3" s="12" t="s">
        <v>4</v>
      </c>
      <c r="D3" s="13"/>
      <c r="E3" s="11" t="s">
        <v>5</v>
      </c>
      <c r="F3" s="11" t="s">
        <v>6</v>
      </c>
      <c r="G3" s="11" t="s">
        <v>7</v>
      </c>
      <c r="H3" s="11" t="s">
        <v>8</v>
      </c>
    </row>
    <row r="4" spans="1:8" x14ac:dyDescent="0.25">
      <c r="A4" s="14">
        <v>1</v>
      </c>
      <c r="B4" s="15">
        <v>60</v>
      </c>
      <c r="C4" s="16" t="str">
        <f>IF(B4&gt;0,CONCATENATE((VLOOKUP($B4,[1]Inscription!$A$12:$G$211,3,FALSE)),"   ",(VLOOKUP($B4,[1]Inscription!$A$12:$G$211,4,FALSE)))," ")</f>
        <v xml:space="preserve">BRAILLY Tom   </v>
      </c>
      <c r="D4" s="17"/>
      <c r="E4" s="18" t="str">
        <f>IF(B4&gt;0,(VLOOKUP($B4,[1]Inscription!$A$12:$G$211,5,FALSE))," ")</f>
        <v>ANGOULEME VC</v>
      </c>
      <c r="F4" s="19" t="str">
        <f>IF(B4&gt;0,(VLOOKUP($B4,[1]Inscription!$A$12:$G$211,7,FALSE))," ")</f>
        <v>50161860254</v>
      </c>
      <c r="G4" s="18" t="str">
        <f>LEFT(IF(B4&gt;0,(VLOOKUP($B4,[1]Inscription!$A$12:$G$211,6,FALSE))," "),8)</f>
        <v>U15</v>
      </c>
      <c r="H4" s="20">
        <v>0.97638888888888886</v>
      </c>
    </row>
    <row r="5" spans="1:8" x14ac:dyDescent="0.25">
      <c r="A5" s="14">
        <v>2</v>
      </c>
      <c r="B5" s="15">
        <v>61</v>
      </c>
      <c r="C5" s="16" t="str">
        <f>IF(B5&gt;0,CONCATENATE((VLOOKUP($B5,[1]Inscription!$A$12:$G$211,3,FALSE)),"   ",(VLOOKUP($B5,[1]Inscription!$A$12:$G$211,4,FALSE)))," ")</f>
        <v xml:space="preserve">FOUSSAC Maxime   </v>
      </c>
      <c r="D5" s="17"/>
      <c r="E5" s="18" t="str">
        <f>IF(B5&gt;0,(VLOOKUP($B5,[1]Inscription!$A$12:$G$211,5,FALSE))," ")</f>
        <v>UA LA ROCHEFOUCAULD</v>
      </c>
      <c r="F5" s="19" t="str">
        <f>IF(B5&gt;0,(VLOOKUP($B5,[1]Inscription!$A$12:$G$211,7,FALSE))," ")</f>
        <v>5016015246</v>
      </c>
      <c r="G5" s="18" t="str">
        <f>LEFT(IF(B5&gt;0,(VLOOKUP($B5,[1]Inscription!$A$12:$G$211,6,FALSE))," "),8)</f>
        <v>U15</v>
      </c>
      <c r="H5" s="20">
        <v>0.98402777777777772</v>
      </c>
    </row>
    <row r="6" spans="1:8" x14ac:dyDescent="0.25">
      <c r="A6" s="14">
        <v>3</v>
      </c>
      <c r="B6" s="15">
        <v>62</v>
      </c>
      <c r="C6" s="16" t="str">
        <f>IF(B6&gt;0,CONCATENATE((VLOOKUP($B6,[1]Inscription!$A$12:$G$211,3,FALSE)),"   ",(VLOOKUP($B6,[1]Inscription!$A$12:$G$211,4,FALSE)))," ")</f>
        <v xml:space="preserve">BOSSANT Mathis   </v>
      </c>
      <c r="D6" s="17"/>
      <c r="E6" s="18" t="str">
        <f>IF(B6&gt;0,(VLOOKUP($B6,[1]Inscription!$A$12:$G$211,5,FALSE))," ")</f>
        <v>GUIDON MANSLOIS</v>
      </c>
      <c r="F6" s="19" t="str">
        <f>IF(B6&gt;0,(VLOOKUP($B6,[1]Inscription!$A$12:$G$211,7,FALSE))," ")</f>
        <v>50160120188</v>
      </c>
      <c r="G6" s="18" t="str">
        <f>LEFT(IF(B6&gt;0,(VLOOKUP($B6,[1]Inscription!$A$12:$G$211,6,FALSE))," "),8)</f>
        <v>U15</v>
      </c>
      <c r="H6" s="20">
        <v>1.0430555555555556</v>
      </c>
    </row>
    <row r="7" spans="1:8" x14ac:dyDescent="0.25">
      <c r="A7" s="22"/>
      <c r="B7" s="5" t="s">
        <v>10</v>
      </c>
      <c r="C7" s="6"/>
      <c r="D7" s="7"/>
      <c r="E7" s="8" t="s">
        <v>0</v>
      </c>
      <c r="F7" s="9">
        <v>7</v>
      </c>
      <c r="G7" s="8" t="s">
        <v>1</v>
      </c>
      <c r="H7" s="9">
        <v>7</v>
      </c>
    </row>
    <row r="8" spans="1:8" x14ac:dyDescent="0.25">
      <c r="A8" s="10" t="s">
        <v>2</v>
      </c>
      <c r="B8" s="11" t="s">
        <v>3</v>
      </c>
      <c r="C8" s="12" t="s">
        <v>4</v>
      </c>
      <c r="D8" s="13"/>
      <c r="E8" s="11" t="s">
        <v>5</v>
      </c>
      <c r="F8" s="11" t="s">
        <v>6</v>
      </c>
      <c r="G8" s="11" t="s">
        <v>7</v>
      </c>
      <c r="H8" s="11" t="s">
        <v>8</v>
      </c>
    </row>
    <row r="9" spans="1:8" x14ac:dyDescent="0.25">
      <c r="A9" s="14">
        <v>1</v>
      </c>
      <c r="B9" s="15">
        <v>53</v>
      </c>
      <c r="C9" s="16" t="str">
        <f>IF(B9&gt;0,CONCATENATE((VLOOKUP($B9,[2]Inscription!$A$12:$G$211,3,FALSE)),"   ",(VLOOKUP($B9,[2]Inscription!$A$12:$G$211,4,FALSE)))," ")</f>
        <v xml:space="preserve">GAZONNAUD Luhan   </v>
      </c>
      <c r="D9" s="17"/>
      <c r="E9" s="18" t="str">
        <f>IF(B9&gt;0,(VLOOKUP($B9,[2]Inscription!$A$12:$G$211,5,FALSE))," ")</f>
        <v>TEAM ULH</v>
      </c>
      <c r="F9" s="19" t="str">
        <f>IF(B9&gt;0,(VLOOKUP($B9,[2]Inscription!$A$12:$G$211,7,FALSE))," ")</f>
        <v>50870060279</v>
      </c>
      <c r="G9" s="18" t="str">
        <f>LEFT(IF(B9&gt;0,(VLOOKUP($B9,[2]Inscription!$A$12:$G$211,6,FALSE))," "),8)</f>
        <v>U17</v>
      </c>
      <c r="H9" s="20">
        <v>1.3374999999999999</v>
      </c>
    </row>
    <row r="10" spans="1:8" x14ac:dyDescent="0.25">
      <c r="A10" s="14">
        <v>2</v>
      </c>
      <c r="B10" s="15">
        <v>51</v>
      </c>
      <c r="C10" s="16" t="str">
        <f>IF(B10&gt;0,CONCATENATE((VLOOKUP($B10,[2]Inscription!$A$12:$G$211,3,FALSE)),"   ",(VLOOKUP($B10,[2]Inscription!$A$12:$G$211,4,FALSE)))," ")</f>
        <v xml:space="preserve">BOIRIVANT Nathan   </v>
      </c>
      <c r="D10" s="17"/>
      <c r="E10" s="18" t="str">
        <f>IF(B10&gt;0,(VLOOKUP($B10,[2]Inscription!$A$12:$G$211,5,FALSE))," ")</f>
        <v>APOGE CYCLISTE</v>
      </c>
      <c r="F10" s="19" t="str">
        <f>IF(B10&gt;0,(VLOOKUP($B10,[2]Inscription!$A$12:$G$211,7,FALSE))," ")</f>
        <v>50171400385</v>
      </c>
      <c r="G10" s="18" t="str">
        <f>LEFT(IF(B10&gt;0,(VLOOKUP($B10,[2]Inscription!$A$12:$G$211,6,FALSE))," "),8)</f>
        <v>U17</v>
      </c>
      <c r="H10" s="20">
        <v>1.375</v>
      </c>
    </row>
    <row r="11" spans="1:8" x14ac:dyDescent="0.25">
      <c r="A11" s="14">
        <v>3</v>
      </c>
      <c r="B11" s="15">
        <v>52</v>
      </c>
      <c r="C11" s="16" t="str">
        <f>IF(B11&gt;0,CONCATENATE((VLOOKUP($B11,[2]Inscription!$A$12:$G$211,3,FALSE)),"   ",(VLOOKUP($B11,[2]Inscription!$A$12:$G$211,4,FALSE)))," ")</f>
        <v xml:space="preserve">VILETTE Emile   </v>
      </c>
      <c r="D11" s="17"/>
      <c r="E11" s="18" t="str">
        <f>IF(B11&gt;0,(VLOOKUP($B11,[2]Inscription!$A$12:$G$211,5,FALSE))," ")</f>
        <v>UA LA ROCHEFOUCAULD</v>
      </c>
      <c r="F11" s="19" t="str">
        <f>IF(B11&gt;0,(VLOOKUP($B11,[2]Inscription!$A$12:$G$211,7,FALSE))," ")</f>
        <v>50160150301</v>
      </c>
      <c r="G11" s="18" t="str">
        <f>LEFT(IF(B11&gt;0,(VLOOKUP($B11,[2]Inscription!$A$12:$G$211,6,FALSE))," "),8)</f>
        <v>U17</v>
      </c>
      <c r="H11" s="20">
        <v>1.3875</v>
      </c>
    </row>
    <row r="12" spans="1:8" x14ac:dyDescent="0.25">
      <c r="A12" s="14">
        <v>4</v>
      </c>
      <c r="B12" s="15">
        <v>55</v>
      </c>
      <c r="C12" s="16" t="str">
        <f>IF(B12&gt;0,CONCATENATE((VLOOKUP($B12,[2]Inscription!$A$12:$G$211,3,FALSE)),"   ",(VLOOKUP($B12,[2]Inscription!$A$12:$G$211,4,FALSE)))," ")</f>
        <v xml:space="preserve">COLLEU Tom   </v>
      </c>
      <c r="D12" s="17"/>
      <c r="E12" s="18" t="str">
        <f>IF(B12&gt;0,(VLOOKUP($B12,[2]Inscription!$A$12:$G$211,5,FALSE))," ")</f>
        <v>JS ASTERIENNE</v>
      </c>
      <c r="F12" s="19" t="str">
        <f>IF(B12&gt;0,(VLOOKUP($B12,[2]Inscription!$A$12:$G$211,7,FALSE))," ")</f>
        <v>50242630231</v>
      </c>
      <c r="G12" s="18" t="str">
        <f>LEFT(IF(B12&gt;0,(VLOOKUP($B12,[2]Inscription!$A$12:$G$211,6,FALSE))," "),8)</f>
        <v>U17</v>
      </c>
      <c r="H12" s="20">
        <v>1.4486111111111111</v>
      </c>
    </row>
    <row r="13" spans="1:8" x14ac:dyDescent="0.25">
      <c r="A13" s="14">
        <v>5</v>
      </c>
      <c r="B13" s="15">
        <v>50</v>
      </c>
      <c r="C13" s="16" t="str">
        <f>IF(B13&gt;0,CONCATENATE((VLOOKUP($B13,[2]Inscription!$A$12:$G$211,3,FALSE)),"   ",(VLOOKUP($B13,[2]Inscription!$A$12:$G$211,4,FALSE)))," ")</f>
        <v xml:space="preserve">KASZUBA Dorian   </v>
      </c>
      <c r="D13" s="17"/>
      <c r="E13" s="18" t="str">
        <f>IF(B13&gt;0,(VLOOKUP($B13,[2]Inscription!$A$12:$G$211,5,FALSE))," ")</f>
        <v>CC MARMANDE</v>
      </c>
      <c r="F13" s="19" t="str">
        <f>IF(B13&gt;0,(VLOOKUP($B13,[2]Inscription!$A$12:$G$211,7,FALSE))," ")</f>
        <v>50472070452</v>
      </c>
      <c r="G13" s="18" t="str">
        <f>LEFT(IF(B13&gt;0,(VLOOKUP($B13,[2]Inscription!$A$12:$G$211,6,FALSE))," "),8)</f>
        <v>U17</v>
      </c>
      <c r="H13" s="20">
        <v>1.4930555555555556</v>
      </c>
    </row>
    <row r="14" spans="1:8" x14ac:dyDescent="0.25">
      <c r="A14" s="14">
        <v>6</v>
      </c>
      <c r="B14" s="15">
        <v>56</v>
      </c>
      <c r="C14" s="16" t="str">
        <f>IF(B14&gt;0,CONCATENATE((VLOOKUP($B14,[2]Inscription!$A$12:$G$211,3,FALSE)),"   ",(VLOOKUP($B14,[2]Inscription!$A$12:$G$211,4,FALSE)))," ")</f>
        <v xml:space="preserve">FORT Tom   </v>
      </c>
      <c r="D14" s="17"/>
      <c r="E14" s="18" t="str">
        <f>IF(B14&gt;0,(VLOOKUP($B14,[2]Inscription!$A$12:$G$211,5,FALSE))," ")</f>
        <v>UC GRADIGNAN</v>
      </c>
      <c r="F14" s="19" t="str">
        <f>IF(B14&gt;0,(VLOOKUP($B14,[2]Inscription!$A$12:$G$211,7,FALSE))," ")</f>
        <v>50330400218</v>
      </c>
      <c r="G14" s="18" t="str">
        <f>LEFT(IF(B14&gt;0,(VLOOKUP($B14,[2]Inscription!$A$12:$G$211,6,FALSE))," "),8)</f>
        <v>U17</v>
      </c>
      <c r="H14" s="20">
        <v>1.5541666666666667</v>
      </c>
    </row>
    <row r="15" spans="1:8" x14ac:dyDescent="0.25">
      <c r="A15" s="14">
        <v>7</v>
      </c>
      <c r="B15" s="15">
        <v>54</v>
      </c>
      <c r="C15" s="16" t="str">
        <f>IF(B15&gt;0,CONCATENATE((VLOOKUP($B15,[2]Inscription!$A$12:$G$211,3,FALSE)),"   ",(VLOOKUP($B15,[2]Inscription!$A$12:$G$211,4,FALSE)))," ")</f>
        <v xml:space="preserve">TERNET Florian   </v>
      </c>
      <c r="D15" s="17"/>
      <c r="E15" s="18" t="str">
        <f>IF(B15&gt;0,(VLOOKUP($B15,[2]Inscription!$A$12:$G$211,5,FALSE))," ")</f>
        <v>UC CONFOLENS</v>
      </c>
      <c r="F15" s="19" t="str">
        <f>IF(B15&gt;0,(VLOOKUP($B15,[2]Inscription!$A$12:$G$211,7,FALSE))," ")</f>
        <v>50160090091</v>
      </c>
      <c r="G15" s="18" t="str">
        <f>LEFT(IF(B15&gt;0,(VLOOKUP($B15,[2]Inscription!$A$12:$G$211,6,FALSE))," "),8)</f>
        <v>U17</v>
      </c>
      <c r="H15" s="20" t="s">
        <v>9</v>
      </c>
    </row>
    <row r="16" spans="1:8" x14ac:dyDescent="0.25">
      <c r="A16" s="22"/>
      <c r="B16" s="5" t="s">
        <v>11</v>
      </c>
      <c r="C16" s="6"/>
      <c r="D16" s="7"/>
      <c r="E16" s="8" t="s">
        <v>0</v>
      </c>
      <c r="F16" s="9">
        <v>2</v>
      </c>
      <c r="G16" s="8" t="s">
        <v>1</v>
      </c>
      <c r="H16" s="9">
        <f>COUNTA(B18:B216)</f>
        <v>20</v>
      </c>
    </row>
    <row r="17" spans="1:8" x14ac:dyDescent="0.25">
      <c r="A17" s="10" t="s">
        <v>2</v>
      </c>
      <c r="B17" s="11" t="s">
        <v>3</v>
      </c>
      <c r="C17" s="12" t="s">
        <v>4</v>
      </c>
      <c r="D17" s="13"/>
      <c r="E17" s="11" t="s">
        <v>5</v>
      </c>
      <c r="F17" s="11" t="s">
        <v>6</v>
      </c>
      <c r="G17" s="11" t="s">
        <v>7</v>
      </c>
      <c r="H17" s="11" t="s">
        <v>8</v>
      </c>
    </row>
    <row r="18" spans="1:8" x14ac:dyDescent="0.25">
      <c r="A18" s="14">
        <v>1</v>
      </c>
      <c r="B18" s="15">
        <v>36</v>
      </c>
      <c r="C18" s="16" t="str">
        <f>IF(B18&gt;0,CONCATENATE((VLOOKUP($B18,[3]Inscription!$A$12:$G$211,3,FALSE)),"   ",(VLOOKUP($B18,[3]Inscription!$A$12:$G$211,4,FALSE)))," ")</f>
        <v xml:space="preserve">LAVIGNAC Pauline   </v>
      </c>
      <c r="D18" s="17"/>
      <c r="E18" s="18" t="str">
        <f>IF(B18&gt;0,(VLOOKUP($B18,[3]Inscription!$A$12:$G$211,5,FALSE))," ")</f>
        <v>DORDOGNE SUD CYCLISME</v>
      </c>
      <c r="F18" s="19" t="str">
        <f>IF(B18&gt;0,(VLOOKUP($B18,[3]Inscription!$A$12:$G$211,7,FALSE))," ")</f>
        <v>502429200509</v>
      </c>
      <c r="G18" s="18" t="str">
        <f>LEFT(IF(B18&gt;0,(VLOOKUP($B18,[3]Inscription!$A$12:$G$211,6,FALSE))," "),8)</f>
        <v>F U19</v>
      </c>
      <c r="H18" s="20">
        <v>1.6513888888888888</v>
      </c>
    </row>
    <row r="19" spans="1:8" x14ac:dyDescent="0.25">
      <c r="A19" s="14">
        <v>2</v>
      </c>
      <c r="B19" s="15">
        <v>35</v>
      </c>
      <c r="C19" s="16" t="str">
        <f>IF(B19&gt;0,CONCATENATE((VLOOKUP($B19,[3]Inscription!$A$12:$G$211,3,FALSE)),"   ",(VLOOKUP($B19,[3]Inscription!$A$12:$G$211,4,FALSE)))," ")</f>
        <v xml:space="preserve">FAURE Lou   </v>
      </c>
      <c r="D19" s="17"/>
      <c r="E19" s="18" t="str">
        <f>IF(B19&gt;0,(VLOOKUP($B19,[3]Inscription!$A$12:$G$211,5,FALSE))," ")</f>
        <v>UA LA ROCHEFOUCAULD</v>
      </c>
      <c r="F19" s="19" t="str">
        <f>IF(B19&gt;0,(VLOOKUP($B19,[3]Inscription!$A$12:$G$211,7,FALSE))," ")</f>
        <v>50160150347</v>
      </c>
      <c r="G19" s="18" t="str">
        <f>LEFT(IF(B19&gt;0,(VLOOKUP($B19,[3]Inscription!$A$12:$G$211,6,FALSE))," "),8)</f>
        <v>F U19</v>
      </c>
      <c r="H19" s="20">
        <v>1.8819444444444444</v>
      </c>
    </row>
    <row r="20" spans="1:8" x14ac:dyDescent="0.25">
      <c r="A20" s="22"/>
      <c r="B20" s="5" t="s">
        <v>13</v>
      </c>
      <c r="C20" s="6"/>
      <c r="D20" s="7"/>
      <c r="E20" s="8" t="s">
        <v>0</v>
      </c>
      <c r="F20" s="9">
        <v>4</v>
      </c>
      <c r="G20" s="8" t="s">
        <v>1</v>
      </c>
      <c r="H20" s="9">
        <v>4</v>
      </c>
    </row>
    <row r="21" spans="1:8" x14ac:dyDescent="0.25">
      <c r="A21" s="10" t="s">
        <v>2</v>
      </c>
      <c r="B21" s="11" t="s">
        <v>3</v>
      </c>
      <c r="C21" s="12" t="s">
        <v>4</v>
      </c>
      <c r="D21" s="13"/>
      <c r="E21" s="11" t="s">
        <v>5</v>
      </c>
      <c r="F21" s="11" t="s">
        <v>6</v>
      </c>
      <c r="G21" s="11" t="s">
        <v>7</v>
      </c>
      <c r="H21" s="11" t="s">
        <v>8</v>
      </c>
    </row>
    <row r="22" spans="1:8" x14ac:dyDescent="0.25">
      <c r="A22" s="14">
        <v>1</v>
      </c>
      <c r="B22" s="15">
        <v>23</v>
      </c>
      <c r="C22" s="16" t="str">
        <f>IF(B22&gt;0,CONCATENATE((VLOOKUP($B22,[4]Inscription!$A$12:$G$211,3,FALSE)),"   ",(VLOOKUP($B22,[4]Inscription!$A$12:$G$211,4,FALSE)))," ")</f>
        <v xml:space="preserve">BIELOFF Mathieu   </v>
      </c>
      <c r="D22" s="17"/>
      <c r="E22" s="18" t="str">
        <f>IF(B22&gt;0,(VLOOKUP($B22,[4]Inscription!$A$12:$G$211,5,FALSE))," ")</f>
        <v>VELO SAUVAGE POITEVIN</v>
      </c>
      <c r="F22" s="19" t="str">
        <f>IF(B22&gt;0,(VLOOKUP($B22,[4]Inscription!$A$12:$G$211,7,FALSE))," ")</f>
        <v>5086240008</v>
      </c>
      <c r="G22" s="18" t="str">
        <f>LEFT(IF(B22&gt;0,(VLOOKUP($B22,[4]Inscription!$A$12:$G$211,6,FALSE))," "),8)</f>
        <v>ACCES 1</v>
      </c>
      <c r="H22" s="20">
        <v>2.2180555555555554</v>
      </c>
    </row>
    <row r="23" spans="1:8" x14ac:dyDescent="0.25">
      <c r="A23" s="14">
        <v>2</v>
      </c>
      <c r="B23" s="15">
        <v>24</v>
      </c>
      <c r="C23" s="16" t="str">
        <f>IF(B23&gt;0,CONCATENATE((VLOOKUP($B23,[4]Inscription!$A$12:$G$211,3,FALSE)),"   ",(VLOOKUP($B23,[4]Inscription!$A$12:$G$211,4,FALSE)))," ")</f>
        <v xml:space="preserve">BEA1UPIED Tierry   </v>
      </c>
      <c r="D23" s="17"/>
      <c r="E23" s="18" t="str">
        <f>IF(B23&gt;0,(VLOOKUP($B23,[4]Inscription!$A$12:$G$211,5,FALSE))," ")</f>
        <v>CC PERIGUEUX DORDOGNE</v>
      </c>
      <c r="F23" s="19" t="str">
        <f>IF(B23&gt;0,(VLOOKUP($B23,[4]Inscription!$A$12:$G$211,7,FALSE))," ")</f>
        <v>50242630231</v>
      </c>
      <c r="G23" s="18" t="str">
        <f>LEFT(IF(B23&gt;0,(VLOOKUP($B23,[4]Inscription!$A$12:$G$211,6,FALSE))," "),8)</f>
        <v>ACCES 1</v>
      </c>
      <c r="H23" s="20" t="s">
        <v>9</v>
      </c>
    </row>
    <row r="24" spans="1:8" x14ac:dyDescent="0.25">
      <c r="A24" s="14">
        <v>3</v>
      </c>
      <c r="B24" s="15">
        <v>21</v>
      </c>
      <c r="C24" s="16" t="str">
        <f>IF(B24&gt;0,CONCATENATE((VLOOKUP($B24,[4]Inscription!$A$12:$G$211,3,FALSE)),"   ",(VLOOKUP($B24,[4]Inscription!$A$12:$G$211,4,FALSE)))," ")</f>
        <v xml:space="preserve">BOIREAU Thierry   </v>
      </c>
      <c r="D24" s="17"/>
      <c r="E24" s="18" t="str">
        <f>IF(B24&gt;0,(VLOOKUP($B24,[4]Inscription!$A$12:$G$211,5,FALSE))," ")</f>
        <v>AL GOND PONTOUVRE</v>
      </c>
      <c r="F24" s="19" t="str">
        <f>IF(B24&gt;0,(VLOOKUP($B24,[4]Inscription!$A$12:$G$211,7,FALSE))," ")</f>
        <v>50161640089</v>
      </c>
      <c r="G24" s="18" t="str">
        <f>LEFT(IF(B24&gt;0,(VLOOKUP($B24,[4]Inscription!$A$12:$G$211,6,FALSE))," "),8)</f>
        <v>ACCES 4</v>
      </c>
      <c r="H24" s="20" t="str">
        <f t="shared" ref="H24" si="0">H23</f>
        <v>1 tour</v>
      </c>
    </row>
    <row r="25" spans="1:8" x14ac:dyDescent="0.25">
      <c r="A25" s="14">
        <v>4</v>
      </c>
      <c r="B25" s="15">
        <v>22</v>
      </c>
      <c r="C25" s="16" t="str">
        <f>IF(B25&gt;0,CONCATENATE((VLOOKUP($B25,[4]Inscription!$A$12:$G$211,3,FALSE)),"   ",(VLOOKUP($B25,[4]Inscription!$A$12:$G$211,4,FALSE)))," ")</f>
        <v xml:space="preserve">PREVOT Alain   </v>
      </c>
      <c r="D25" s="17"/>
      <c r="E25" s="18" t="str">
        <f>IF(B25&gt;0,(VLOOKUP($B25,[4]Inscription!$A$12:$G$211,5,FALSE))," ")</f>
        <v>AL GOND PONTOUVRE</v>
      </c>
      <c r="F25" s="19" t="str">
        <f>IF(B25&gt;0,(VLOOKUP($B25,[4]Inscription!$A$12:$G$211,7,FALSE))," ")</f>
        <v>50161640058</v>
      </c>
      <c r="G25" s="18" t="str">
        <f>LEFT(IF(B25&gt;0,(VLOOKUP($B25,[4]Inscription!$A$12:$G$211,6,FALSE))," "),8)</f>
        <v>ACCES 4</v>
      </c>
      <c r="H25" s="20" t="s">
        <v>12</v>
      </c>
    </row>
    <row r="26" spans="1:8" x14ac:dyDescent="0.25">
      <c r="A26" s="21"/>
      <c r="B26" s="1" t="str">
        <f>CONCATENATE([5]Inscription!D30,"  ",[5]Inscription!G30)</f>
        <v xml:space="preserve">  </v>
      </c>
      <c r="C26" s="2"/>
      <c r="D26" s="2"/>
      <c r="E26" s="3"/>
      <c r="F26" s="4" t="str">
        <f>IF([5]Inscription!$D$4&gt;0,"DATE :  "&amp;TEXT([5]Inscription!D$4,"jj mmmm aaaa"),"")</f>
        <v>DATE :  14.12.2024</v>
      </c>
      <c r="G26" s="4"/>
      <c r="H26" s="4"/>
    </row>
    <row r="27" spans="1:8" x14ac:dyDescent="0.25">
      <c r="A27" s="22"/>
      <c r="B27" s="5" t="s">
        <v>14</v>
      </c>
      <c r="C27" s="6"/>
      <c r="D27" s="7"/>
      <c r="E27" s="8" t="s">
        <v>0</v>
      </c>
      <c r="F27" s="9">
        <v>10</v>
      </c>
      <c r="G27" s="8" t="s">
        <v>1</v>
      </c>
      <c r="H27" s="9">
        <f>COUNTA(B29:B228)</f>
        <v>9</v>
      </c>
    </row>
    <row r="28" spans="1:8" x14ac:dyDescent="0.25">
      <c r="A28" s="10" t="s">
        <v>2</v>
      </c>
      <c r="B28" s="11" t="s">
        <v>3</v>
      </c>
      <c r="C28" s="12" t="s">
        <v>4</v>
      </c>
      <c r="D28" s="13"/>
      <c r="E28" s="11" t="s">
        <v>5</v>
      </c>
      <c r="F28" s="11" t="s">
        <v>6</v>
      </c>
      <c r="G28" s="11" t="s">
        <v>7</v>
      </c>
      <c r="H28" s="11" t="s">
        <v>8</v>
      </c>
    </row>
    <row r="29" spans="1:8" x14ac:dyDescent="0.25">
      <c r="A29" s="14">
        <v>1</v>
      </c>
      <c r="B29" s="15">
        <v>1</v>
      </c>
      <c r="C29" s="16" t="str">
        <f>IF(B29&gt;0,CONCATENATE((VLOOKUP($B29,[5]Inscription!$A$12:$G$211,3,FALSE)),"   ",(VLOOKUP($B29,[5]Inscription!$A$12:$G$211,4,FALSE)))," ")</f>
        <v xml:space="preserve">BREGIERE Anthony   </v>
      </c>
      <c r="D29" s="17"/>
      <c r="E29" s="18" t="str">
        <f>IF(B29&gt;0,(VLOOKUP($B29,[5]Inscription!$A$12:$G$211,5,FALSE))," ")</f>
        <v>EC3M</v>
      </c>
      <c r="F29" s="19" t="str">
        <f>IF(B29&gt;0,(VLOOKUP($B29,[5]Inscription!$A$12:$G$211,7,FALSE))," ")</f>
        <v>5017040112</v>
      </c>
      <c r="G29" s="18" t="str">
        <f>LEFT(IF(B29&gt;0,(VLOOKUP($B29,[5]Inscription!$A$12:$G$211,6,FALSE))," "),8)</f>
        <v>Open 1</v>
      </c>
      <c r="H29" s="20">
        <v>2.0972222222222223</v>
      </c>
    </row>
    <row r="30" spans="1:8" x14ac:dyDescent="0.25">
      <c r="A30" s="14">
        <v>2</v>
      </c>
      <c r="B30" s="15">
        <v>7</v>
      </c>
      <c r="C30" s="16" t="str">
        <f>IF(B30&gt;0,CONCATENATE((VLOOKUP($B30,[5]Inscription!$A$12:$G$211,3,FALSE)),"   ",(VLOOKUP($B30,[5]Inscription!$A$12:$G$211,4,FALSE)))," ")</f>
        <v xml:space="preserve">PAILLOT Yoann   </v>
      </c>
      <c r="D30" s="17"/>
      <c r="E30" s="18" t="str">
        <f>IF(B30&gt;0,(VLOOKUP($B30,[5]Inscription!$A$12:$G$211,5,FALSE))," ")</f>
        <v>ANGOULEME VC</v>
      </c>
      <c r="F30" s="19" t="str">
        <f>IF(B30&gt;0,(VLOOKUP($B30,[5]Inscription!$A$12:$G$211,7,FALSE))," ")</f>
        <v>50161860247</v>
      </c>
      <c r="G30" s="18" t="str">
        <f>LEFT(IF(B30&gt;0,(VLOOKUP($B30,[5]Inscription!$A$12:$G$211,6,FALSE))," "),8)</f>
        <v>Opne 1</v>
      </c>
      <c r="H30" s="20">
        <v>2.125</v>
      </c>
    </row>
    <row r="31" spans="1:8" x14ac:dyDescent="0.25">
      <c r="A31" s="14">
        <v>3</v>
      </c>
      <c r="B31" s="15">
        <v>3</v>
      </c>
      <c r="C31" s="16" t="str">
        <f>IF(B31&gt;0,CONCATENATE((VLOOKUP($B31,[5]Inscription!$A$12:$G$211,3,FALSE)),"   ",(VLOOKUP($B31,[5]Inscription!$A$12:$G$211,4,FALSE)))," ")</f>
        <v xml:space="preserve">LAUZEILLE Theo   </v>
      </c>
      <c r="D31" s="17"/>
      <c r="E31" s="18" t="str">
        <f>IF(B31&gt;0,(VLOOKUP($B31,[5]Inscription!$A$12:$G$211,5,FALSE))," ")</f>
        <v>CC PERIGUEUX DORDOGNE</v>
      </c>
      <c r="F31" s="19" t="str">
        <f>IF(B31&gt;0,(VLOOKUP($B31,[5]Inscription!$A$12:$G$211,7,FALSE))," ")</f>
        <v>50242080529</v>
      </c>
      <c r="G31" s="18" t="str">
        <f>LEFT(IF(B31&gt;0,(VLOOKUP($B31,[5]Inscription!$A$12:$G$211,6,FALSE))," "),8)</f>
        <v>Open 1</v>
      </c>
      <c r="H31" s="20">
        <v>2.1402777777777779</v>
      </c>
    </row>
    <row r="32" spans="1:8" x14ac:dyDescent="0.25">
      <c r="A32" s="14">
        <v>4</v>
      </c>
      <c r="B32" s="15">
        <v>8</v>
      </c>
      <c r="C32" s="16" t="str">
        <f>IF(B32&gt;0,CONCATENATE((VLOOKUP($B32,[5]Inscription!$A$12:$G$211,3,FALSE)),"   ",(VLOOKUP($B32,[5]Inscription!$A$12:$G$211,4,FALSE)))," ")</f>
        <v xml:space="preserve">CHAMINAUD Romain   </v>
      </c>
      <c r="D32" s="17"/>
      <c r="E32" s="18" t="str">
        <f>IF(B32&gt;0,(VLOOKUP($B32,[5]Inscription!$A$12:$G$211,5,FALSE))," ")</f>
        <v>VC BERNOS BEAULAC</v>
      </c>
      <c r="F32" s="19" t="str">
        <f>IF(B32&gt;0,(VLOOKUP($B32,[5]Inscription!$A$12:$G$211,7,FALSE))," ")</f>
        <v>50330150034</v>
      </c>
      <c r="G32" s="18" t="str">
        <f>LEFT(IF(B32&gt;0,(VLOOKUP($B32,[5]Inscription!$A$12:$G$211,6,FALSE))," "),8)</f>
        <v>Open 2</v>
      </c>
      <c r="H32" s="20">
        <v>2.1805555555555554</v>
      </c>
    </row>
    <row r="33" spans="1:8" x14ac:dyDescent="0.25">
      <c r="A33" s="14">
        <v>5</v>
      </c>
      <c r="B33" s="15">
        <v>2</v>
      </c>
      <c r="C33" s="16" t="str">
        <f>IF(B33&gt;0,CONCATENATE((VLOOKUP($B33,[5]Inscription!$A$12:$G$211,3,FALSE)),"   ",(VLOOKUP($B33,[5]Inscription!$A$12:$G$211,4,FALSE)))," ")</f>
        <v xml:space="preserve">GAZONNAUD Gregory   </v>
      </c>
      <c r="D33" s="17"/>
      <c r="E33" s="18" t="str">
        <f>IF(B33&gt;0,(VLOOKUP($B33,[5]Inscription!$A$12:$G$211,5,FALSE))," ")</f>
        <v>TEAM ULH</v>
      </c>
      <c r="F33" s="19" t="str">
        <f>IF(B33&gt;0,(VLOOKUP($B33,[5]Inscription!$A$12:$G$211,7,FALSE))," ")</f>
        <v>5097006081</v>
      </c>
      <c r="G33" s="18" t="str">
        <f>LEFT(IF(B33&gt;0,(VLOOKUP($B33,[5]Inscription!$A$12:$G$211,6,FALSE))," "),8)</f>
        <v>Acces 1</v>
      </c>
      <c r="H33" s="20">
        <v>2.2006944444444443</v>
      </c>
    </row>
    <row r="34" spans="1:8" x14ac:dyDescent="0.25">
      <c r="A34" s="14">
        <v>6</v>
      </c>
      <c r="B34" s="15">
        <v>9</v>
      </c>
      <c r="C34" s="16" t="str">
        <f>IF(B34&gt;0,CONCATENATE((VLOOKUP($B34,[5]Inscription!$A$12:$G$211,3,FALSE)),"   ",(VLOOKUP($B34,[5]Inscription!$A$12:$G$211,4,FALSE)))," ")</f>
        <v xml:space="preserve">COUERY Benjamin   </v>
      </c>
      <c r="D34" s="17"/>
      <c r="E34" s="18" t="str">
        <f>IF(B34&gt;0,(VLOOKUP($B34,[5]Inscription!$A$12:$G$211,5,FALSE))," ")</f>
        <v>CREUSE OXIGENE</v>
      </c>
      <c r="F34" s="19" t="str">
        <f>IF(B34&gt;0,(VLOOKUP($B34,[5]Inscription!$A$12:$G$211,7,FALSE))," ")</f>
        <v>50230390253</v>
      </c>
      <c r="G34" s="18" t="str">
        <f>LEFT(IF(B34&gt;0,(VLOOKUP($B34,[5]Inscription!$A$12:$G$211,6,FALSE))," "),8)</f>
        <v>U19 Open</v>
      </c>
      <c r="H34" s="20">
        <v>2.2319444444444443</v>
      </c>
    </row>
    <row r="35" spans="1:8" x14ac:dyDescent="0.25">
      <c r="A35" s="14">
        <v>7</v>
      </c>
      <c r="B35" s="15">
        <v>6</v>
      </c>
      <c r="C35" s="16" t="str">
        <f>IF(B35&gt;0,CONCATENATE((VLOOKUP($B35,[5]Inscription!$A$12:$G$211,3,FALSE)),"   ",(VLOOKUP($B35,[5]Inscription!$A$12:$G$211,4,FALSE)))," ")</f>
        <v xml:space="preserve">DEVAUD Martin   </v>
      </c>
      <c r="D35" s="17"/>
      <c r="E35" s="18" t="str">
        <f>IF(B35&gt;0,(VLOOKUP($B35,[5]Inscription!$A$12:$G$211,5,FALSE))," ")</f>
        <v>TEAM CORREZE SUCHET</v>
      </c>
      <c r="F35" s="19" t="str">
        <f>IF(B35&gt;0,(VLOOKUP($B35,[5]Inscription!$A$12:$G$211,7,FALSE))," ")</f>
        <v>50190100012</v>
      </c>
      <c r="G35" s="18" t="str">
        <f>LEFT(IF(B35&gt;0,(VLOOKUP($B35,[5]Inscription!$A$12:$G$211,6,FALSE))," "),8)</f>
        <v>Open 1</v>
      </c>
      <c r="H35" s="20">
        <v>2.2527777777777778</v>
      </c>
    </row>
    <row r="36" spans="1:8" x14ac:dyDescent="0.25">
      <c r="A36" s="14">
        <v>8</v>
      </c>
      <c r="B36" s="15">
        <v>10</v>
      </c>
      <c r="C36" s="16" t="str">
        <f>IF(B36&gt;0,CONCATENATE((VLOOKUP($B36,[5]Inscription!$A$12:$G$211,3,FALSE)),"   ",(VLOOKUP($B36,[5]Inscription!$A$12:$G$211,4,FALSE)))," ")</f>
        <v xml:space="preserve">RAMBAUD Jeremy   </v>
      </c>
      <c r="D36" s="17"/>
      <c r="E36" s="18" t="str">
        <f>IF(B36&gt;0,(VLOOKUP($B36,[5]Inscription!$A$12:$G$211,5,FALSE))," ")</f>
        <v>CO LA COURONNE</v>
      </c>
      <c r="F36" s="19" t="str">
        <f>IF(B36&gt;0,(VLOOKUP($B36,[5]Inscription!$A$12:$G$211,7,FALSE))," ")</f>
        <v>50160100305</v>
      </c>
      <c r="G36" s="18" t="str">
        <f>LEFT(IF(B36&gt;0,(VLOOKUP($B36,[5]Inscription!$A$12:$G$211,6,FALSE))," "),8)</f>
        <v>OPEN 3</v>
      </c>
      <c r="H36" s="20">
        <v>2.3333333333333335</v>
      </c>
    </row>
    <row r="37" spans="1:8" x14ac:dyDescent="0.25">
      <c r="A37" s="14">
        <v>9</v>
      </c>
      <c r="B37" s="15">
        <v>4</v>
      </c>
      <c r="C37" s="16" t="str">
        <f>IF(B37&gt;0,CONCATENATE((VLOOKUP($B37,[5]Inscription!$A$12:$G$211,3,FALSE)),"   ",(VLOOKUP($B37,[5]Inscription!$A$12:$G$211,4,FALSE)))," ")</f>
        <v xml:space="preserve">PETIT Maxence   </v>
      </c>
      <c r="D37" s="17"/>
      <c r="E37" s="18" t="str">
        <f>IF(B37&gt;0,(VLOOKUP($B37,[5]Inscription!$A$12:$G$211,5,FALSE))," ")</f>
        <v>EC3M</v>
      </c>
      <c r="F37" s="19" t="str">
        <f>IF(B37&gt;0,(VLOOKUP($B37,[5]Inscription!$A$12:$G$211,7,FALSE))," ")</f>
        <v>50170040163</v>
      </c>
      <c r="G37" s="18" t="str">
        <f>LEFT(IF(B37&gt;0,(VLOOKUP($B37,[5]Inscription!$A$12:$G$211,6,FALSE))," "),8)</f>
        <v>Open 3</v>
      </c>
      <c r="H37" s="20">
        <v>2.3541666666666665</v>
      </c>
    </row>
  </sheetData>
  <mergeCells count="14">
    <mergeCell ref="C28:D28"/>
    <mergeCell ref="B26:E26"/>
    <mergeCell ref="F26:H26"/>
    <mergeCell ref="B27:D27"/>
    <mergeCell ref="B20:D20"/>
    <mergeCell ref="C21:D21"/>
    <mergeCell ref="B16:D16"/>
    <mergeCell ref="C17:D17"/>
    <mergeCell ref="B7:D7"/>
    <mergeCell ref="C8:D8"/>
    <mergeCell ref="B1:E1"/>
    <mergeCell ref="F1:H1"/>
    <mergeCell ref="B2:D2"/>
    <mergeCell ref="C3: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c.gauthier59@outlook.com</dc:creator>
  <cp:lastModifiedBy>c.gauthier59@outlook.com</cp:lastModifiedBy>
  <dcterms:created xsi:type="dcterms:W3CDTF">2024-12-14T17:37:40Z</dcterms:created>
  <dcterms:modified xsi:type="dcterms:W3CDTF">2024-12-14T17:45:45Z</dcterms:modified>
</cp:coreProperties>
</file>