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CYCLOCROSS LE TREUIL 14.12.2025\"/>
    </mc:Choice>
  </mc:AlternateContent>
  <xr:revisionPtr revIDLastSave="0" documentId="13_ncr:1_{82B3B1BD-C58F-4CE2-968F-DFD8E70DEF2B}" xr6:coauthVersionLast="47" xr6:coauthVersionMax="47" xr10:uidLastSave="{00000000-0000-0000-0000-000000000000}"/>
  <bookViews>
    <workbookView xWindow="-120" yWindow="-120" windowWidth="24240" windowHeight="13140" xr2:uid="{ADB85DCD-B1CE-492C-904C-9F5163ECB948}"/>
  </bookViews>
  <sheets>
    <sheet name="CLASSEMENT" sheetId="1" r:id="rId1"/>
    <sheet name="ENGAG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 l="1"/>
  <c r="F7" i="2"/>
  <c r="H71" i="1"/>
  <c r="G71" i="1"/>
  <c r="F71" i="1"/>
  <c r="D71" i="1"/>
  <c r="A71" i="1"/>
  <c r="H70" i="1"/>
  <c r="G70" i="1"/>
  <c r="F70" i="1"/>
  <c r="D70" i="1"/>
  <c r="A70" i="1"/>
  <c r="H69" i="1"/>
  <c r="G69" i="1"/>
  <c r="F69" i="1"/>
  <c r="D69" i="1"/>
  <c r="A69" i="1"/>
  <c r="H68" i="1"/>
  <c r="G68" i="1"/>
  <c r="F68" i="1"/>
  <c r="D68" i="1"/>
  <c r="A68" i="1"/>
  <c r="H67" i="1"/>
  <c r="G67" i="1"/>
  <c r="F67" i="1"/>
  <c r="D67" i="1"/>
  <c r="A67" i="1"/>
  <c r="H66" i="1"/>
  <c r="G66" i="1"/>
  <c r="F66" i="1"/>
  <c r="D66" i="1"/>
  <c r="A66" i="1"/>
  <c r="I64" i="1"/>
  <c r="G64" i="1"/>
  <c r="C64" i="1"/>
  <c r="G63" i="1"/>
  <c r="C63" i="1"/>
  <c r="H61" i="1"/>
  <c r="G61" i="1"/>
  <c r="F61" i="1"/>
  <c r="D61" i="1"/>
  <c r="A61" i="1"/>
  <c r="H60" i="1"/>
  <c r="G60" i="1"/>
  <c r="F60" i="1"/>
  <c r="D60" i="1"/>
  <c r="A60" i="1"/>
  <c r="H59" i="1"/>
  <c r="G59" i="1"/>
  <c r="F59" i="1"/>
  <c r="D59" i="1"/>
  <c r="A59" i="1"/>
  <c r="H58" i="1"/>
  <c r="G58" i="1"/>
  <c r="F58" i="1"/>
  <c r="D58" i="1"/>
  <c r="A58" i="1"/>
  <c r="H57" i="1"/>
  <c r="G57" i="1"/>
  <c r="F57" i="1"/>
  <c r="D57" i="1"/>
  <c r="A57" i="1"/>
  <c r="H56" i="1"/>
  <c r="G56" i="1"/>
  <c r="F56" i="1"/>
  <c r="D56" i="1"/>
  <c r="A56" i="1"/>
  <c r="H55" i="1"/>
  <c r="G55" i="1"/>
  <c r="F55" i="1"/>
  <c r="D55" i="1"/>
  <c r="A55" i="1"/>
  <c r="I53" i="1"/>
  <c r="G53" i="1"/>
  <c r="C53" i="1"/>
  <c r="G52" i="1"/>
  <c r="C52" i="1"/>
  <c r="H50" i="1"/>
  <c r="G50" i="1"/>
  <c r="F50" i="1"/>
  <c r="D50" i="1"/>
  <c r="A50" i="1"/>
  <c r="H49" i="1"/>
  <c r="G49" i="1"/>
  <c r="F49" i="1"/>
  <c r="D49" i="1"/>
  <c r="A49" i="1"/>
  <c r="H48" i="1"/>
  <c r="G48" i="1"/>
  <c r="F48" i="1"/>
  <c r="D48" i="1"/>
  <c r="A48" i="1"/>
  <c r="H47" i="1"/>
  <c r="G47" i="1"/>
  <c r="F47" i="1"/>
  <c r="D47" i="1"/>
  <c r="A47" i="1"/>
  <c r="H46" i="1"/>
  <c r="G46" i="1"/>
  <c r="F46" i="1"/>
  <c r="D46" i="1"/>
  <c r="A46" i="1"/>
  <c r="H45" i="1"/>
  <c r="G45" i="1"/>
  <c r="F45" i="1"/>
  <c r="D45" i="1"/>
  <c r="A45" i="1"/>
  <c r="H44" i="1"/>
  <c r="G44" i="1"/>
  <c r="F44" i="1"/>
  <c r="D44" i="1"/>
  <c r="A44" i="1"/>
  <c r="H43" i="1"/>
  <c r="G43" i="1"/>
  <c r="F43" i="1"/>
  <c r="D43" i="1"/>
  <c r="A43" i="1"/>
  <c r="I41" i="1"/>
  <c r="G41" i="1"/>
  <c r="C41" i="1"/>
  <c r="G40" i="1"/>
  <c r="C40" i="1"/>
  <c r="H38" i="1"/>
  <c r="G38" i="1"/>
  <c r="F38" i="1"/>
  <c r="D38" i="1"/>
  <c r="A38" i="1"/>
  <c r="H37" i="1"/>
  <c r="G37" i="1"/>
  <c r="F37" i="1"/>
  <c r="D37" i="1"/>
  <c r="A37" i="1"/>
  <c r="H36" i="1"/>
  <c r="G36" i="1"/>
  <c r="F36" i="1"/>
  <c r="D36" i="1"/>
  <c r="A36" i="1"/>
  <c r="H35" i="1"/>
  <c r="G35" i="1"/>
  <c r="F35" i="1"/>
  <c r="D35" i="1"/>
  <c r="A35" i="1"/>
  <c r="H34" i="1"/>
  <c r="G34" i="1"/>
  <c r="F34" i="1"/>
  <c r="D34" i="1"/>
  <c r="A34" i="1"/>
  <c r="H33" i="1"/>
  <c r="G33" i="1"/>
  <c r="F33" i="1"/>
  <c r="D33" i="1"/>
  <c r="A33" i="1"/>
  <c r="I31" i="1"/>
  <c r="G31" i="1"/>
  <c r="C31" i="1"/>
  <c r="G30" i="1"/>
  <c r="C30" i="1"/>
  <c r="A4" i="1"/>
  <c r="A5" i="1"/>
  <c r="A6" i="1"/>
  <c r="A11" i="1"/>
  <c r="A16" i="1"/>
  <c r="A17" i="1"/>
  <c r="A22" i="1"/>
  <c r="A23" i="1"/>
  <c r="A28" i="1"/>
  <c r="H28" i="1"/>
  <c r="G28" i="1"/>
  <c r="F28" i="1"/>
  <c r="D28" i="1"/>
  <c r="I26" i="1"/>
  <c r="G26" i="1"/>
  <c r="C26" i="1"/>
  <c r="G25" i="1"/>
  <c r="C25" i="1"/>
  <c r="H23" i="1"/>
  <c r="G23" i="1"/>
  <c r="F23" i="1"/>
  <c r="D23" i="1"/>
  <c r="H22" i="1"/>
  <c r="G22" i="1"/>
  <c r="F22" i="1"/>
  <c r="D22" i="1"/>
  <c r="I20" i="1"/>
  <c r="G20" i="1"/>
  <c r="C20" i="1"/>
  <c r="G19" i="1"/>
  <c r="C19" i="1"/>
  <c r="H17" i="1"/>
  <c r="G17" i="1"/>
  <c r="F17" i="1"/>
  <c r="D17" i="1"/>
  <c r="H16" i="1"/>
  <c r="G16" i="1"/>
  <c r="F16" i="1"/>
  <c r="D16" i="1"/>
  <c r="I14" i="1"/>
  <c r="G14" i="1"/>
  <c r="C14" i="1"/>
  <c r="G13" i="1"/>
  <c r="C13" i="1"/>
  <c r="H11" i="1"/>
  <c r="G11" i="1"/>
  <c r="F11" i="1"/>
  <c r="D11" i="1"/>
  <c r="I9" i="1"/>
  <c r="G9" i="1"/>
  <c r="C9" i="1"/>
  <c r="G8" i="1"/>
  <c r="C8" i="1"/>
  <c r="H6" i="1"/>
  <c r="G6" i="1"/>
  <c r="F6" i="1"/>
  <c r="D6" i="1"/>
  <c r="H5" i="1"/>
  <c r="G5" i="1"/>
  <c r="F5" i="1"/>
  <c r="D5" i="1"/>
  <c r="H4" i="1"/>
  <c r="G4" i="1"/>
  <c r="F4" i="1"/>
  <c r="D4" i="1"/>
  <c r="I2" i="1"/>
  <c r="G2" i="1"/>
  <c r="C2" i="1"/>
  <c r="G1" i="1"/>
  <c r="C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</author>
  </authors>
  <commentList>
    <comment ref="I3" authorId="0" shapeId="0" xr:uid="{ABCED95B-B371-4A82-BEE0-D9D90C39B932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CB2C16C9-A3A0-4AD1-AB78-0311B6493048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34757BE5-59FE-40C8-AC7B-F8EFD47540A9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 shapeId="0" xr:uid="{9F707D2F-76E0-496F-840C-6E42921A3815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7" authorId="0" shapeId="0" xr:uid="{51102C1A-C729-4A31-8891-32BB62D5F0BD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 shapeId="0" xr:uid="{3D6B4C13-D31A-4034-AF0F-E08DE954D80B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2" authorId="0" shapeId="0" xr:uid="{4E23C39F-7394-45EC-B556-7F0AB8EEF10A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0" shapeId="0" xr:uid="{8EE9189F-5102-43EA-B20A-B10FFEBEEE67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5" authorId="0" shapeId="0" xr:uid="{6CEF19D6-CC0A-4125-A364-984C1A98814C}">
      <text>
        <r>
          <rPr>
            <b/>
            <sz val="9"/>
            <color indexed="81"/>
            <rFont val="Tahoma"/>
            <family val="2"/>
          </rPr>
          <t>Format hh:mm:ss.0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<sst xmlns="http://schemas.openxmlformats.org/spreadsheetml/2006/main" count="373" uniqueCount="149">
  <si>
    <t>COURSE</t>
  </si>
  <si>
    <t>CATEGORIE</t>
  </si>
  <si>
    <t>PARTANTS</t>
  </si>
  <si>
    <t>CLASSES</t>
  </si>
  <si>
    <t>Pts
 PE</t>
  </si>
  <si>
    <t>Place</t>
  </si>
  <si>
    <t>Doss</t>
  </si>
  <si>
    <t>NOM et PRENOM</t>
  </si>
  <si>
    <t>ASSOCIATION</t>
  </si>
  <si>
    <t>N° LICENCE</t>
  </si>
  <si>
    <t>CAT.</t>
  </si>
  <si>
    <t>TEMPS</t>
  </si>
  <si>
    <t>8.32</t>
  </si>
  <si>
    <t>12.00</t>
  </si>
  <si>
    <t>16.00</t>
  </si>
  <si>
    <t>32.00</t>
  </si>
  <si>
    <t>36.00</t>
  </si>
  <si>
    <t>52.00</t>
  </si>
  <si>
    <t>53.00</t>
  </si>
  <si>
    <t>48;40</t>
  </si>
  <si>
    <t>49.31</t>
  </si>
  <si>
    <t>PRIX :</t>
  </si>
  <si>
    <t>CYCLOCROSS LE TREUIL</t>
  </si>
  <si>
    <t>VILLE :</t>
  </si>
  <si>
    <t>GOND PONTOUVRE</t>
  </si>
  <si>
    <t>DEPT</t>
  </si>
  <si>
    <t>ORGANISATEUR :</t>
  </si>
  <si>
    <t>AL GOND PONTOUVRE</t>
  </si>
  <si>
    <t>DATE :</t>
  </si>
  <si>
    <t>14.12.2025</t>
  </si>
  <si>
    <t>CLASSE</t>
  </si>
  <si>
    <t>CATEGORIES :</t>
  </si>
  <si>
    <t xml:space="preserve">CIRCUIT DE </t>
  </si>
  <si>
    <t>KMS</t>
  </si>
  <si>
    <t>CHALLENGE</t>
  </si>
  <si>
    <t>NON</t>
  </si>
  <si>
    <t>A PARCOURIR</t>
  </si>
  <si>
    <t>FOIS</t>
  </si>
  <si>
    <t>DISTANCE TOTALE</t>
  </si>
  <si>
    <t>ENGAGES :</t>
  </si>
  <si>
    <t>PARTANTS :</t>
  </si>
  <si>
    <t>DOSSARD</t>
  </si>
  <si>
    <t>N° licence</t>
  </si>
  <si>
    <t>PRES.</t>
  </si>
  <si>
    <t>X</t>
  </si>
  <si>
    <t>GAUTHIER Come</t>
  </si>
  <si>
    <t>INITIATION</t>
  </si>
  <si>
    <t>COUVRY Loui</t>
  </si>
  <si>
    <t>LEFEBVRE Marcus</t>
  </si>
  <si>
    <t>THOUVENIN Jules</t>
  </si>
  <si>
    <t>SIX TRONS VERTS</t>
  </si>
  <si>
    <t>11.12</t>
  </si>
  <si>
    <t>01693128632</t>
  </si>
  <si>
    <t>JOUANAUD Nolan</t>
  </si>
  <si>
    <t>GUIDON MANSLOIS</t>
  </si>
  <si>
    <t>13.14</t>
  </si>
  <si>
    <t>01693141132</t>
  </si>
  <si>
    <t>BECQUET Adam</t>
  </si>
  <si>
    <t>UVC COUHE</t>
  </si>
  <si>
    <t>08690239610</t>
  </si>
  <si>
    <t>BOIVENT Kilian</t>
  </si>
  <si>
    <t>BRIE LC</t>
  </si>
  <si>
    <t>15.16</t>
  </si>
  <si>
    <t>01693132779</t>
  </si>
  <si>
    <t>NP</t>
  </si>
  <si>
    <t>SCHIO Tom</t>
  </si>
  <si>
    <t>AS ST JUNIEN</t>
  </si>
  <si>
    <t>08799907097</t>
  </si>
  <si>
    <t>BAUDAT Raphael</t>
  </si>
  <si>
    <t>08690241073</t>
  </si>
  <si>
    <t>MERCIER Severine</t>
  </si>
  <si>
    <t>REPARSAC VC</t>
  </si>
  <si>
    <t>F</t>
  </si>
  <si>
    <t>01693125663</t>
  </si>
  <si>
    <t>LICETTE Lea</t>
  </si>
  <si>
    <t>CC LA LEGERE</t>
  </si>
  <si>
    <t>07970126258</t>
  </si>
  <si>
    <t>PREVOT Alain</t>
  </si>
  <si>
    <t>01693115924</t>
  </si>
  <si>
    <t>MOREAU Patrice</t>
  </si>
  <si>
    <t>CC PUYMOYEN</t>
  </si>
  <si>
    <t>01620109250</t>
  </si>
  <si>
    <t>TAINON Patrice</t>
  </si>
  <si>
    <t>VC MATHA</t>
  </si>
  <si>
    <t>01766741705</t>
  </si>
  <si>
    <t>AIME Jean Bernard</t>
  </si>
  <si>
    <t>08799891199</t>
  </si>
  <si>
    <t>PENY Marcel</t>
  </si>
  <si>
    <t>08645258440</t>
  </si>
  <si>
    <t>PETIT Pascal</t>
  </si>
  <si>
    <t>AC JAR</t>
  </si>
  <si>
    <t>01653142630</t>
  </si>
  <si>
    <t>BAUDAT Marc</t>
  </si>
  <si>
    <t>08690242515</t>
  </si>
  <si>
    <t>PECHEUX Richard</t>
  </si>
  <si>
    <t>01693139291</t>
  </si>
  <si>
    <t>RAUTUREAU Enrick</t>
  </si>
  <si>
    <t>0169308826</t>
  </si>
  <si>
    <t>BOIREAU Thierry</t>
  </si>
  <si>
    <t>01657117466</t>
  </si>
  <si>
    <t>LECHAT Eric</t>
  </si>
  <si>
    <t>01655136883</t>
  </si>
  <si>
    <t>GILLERON Philippe</t>
  </si>
  <si>
    <t>01693108876</t>
  </si>
  <si>
    <t>BLANCHON Julien</t>
  </si>
  <si>
    <t>AC4B</t>
  </si>
  <si>
    <t>01693140367</t>
  </si>
  <si>
    <t>FONTENY Alain</t>
  </si>
  <si>
    <t>JPC LUSSAC</t>
  </si>
  <si>
    <t>08653170164</t>
  </si>
  <si>
    <t>BREQUE Herve</t>
  </si>
  <si>
    <t>AC NEUVILLE</t>
  </si>
  <si>
    <t>08604858428</t>
  </si>
  <si>
    <t>JEANNEAU Sonia</t>
  </si>
  <si>
    <t>MAUZE SPORT NATURE</t>
  </si>
  <si>
    <t>07970119400</t>
  </si>
  <si>
    <t>FREDOU Sebastien</t>
  </si>
  <si>
    <t>CC CASTEL</t>
  </si>
  <si>
    <t>01693088206</t>
  </si>
  <si>
    <t>ALVES Gwendoline</t>
  </si>
  <si>
    <t>CYCLO CLUB BOSMIE</t>
  </si>
  <si>
    <t>08799943588</t>
  </si>
  <si>
    <t>BIRONNEAU Eric</t>
  </si>
  <si>
    <t>CYCLOCLUB LA LEGERE</t>
  </si>
  <si>
    <t>07947354038</t>
  </si>
  <si>
    <t>MERCIER Sebastien</t>
  </si>
  <si>
    <t>01693091846</t>
  </si>
  <si>
    <t>MAGNANT Christian</t>
  </si>
  <si>
    <t>CO COURONNAIS</t>
  </si>
  <si>
    <t>01693124383</t>
  </si>
  <si>
    <t>DAVID Jerome</t>
  </si>
  <si>
    <t>VAL DE SEVRE</t>
  </si>
  <si>
    <t>07970122407</t>
  </si>
  <si>
    <t>BECQUET Maxime</t>
  </si>
  <si>
    <t>08620081028</t>
  </si>
  <si>
    <t>GAUTHIER Pierrick</t>
  </si>
  <si>
    <t>01664118252</t>
  </si>
  <si>
    <t>PERCEVAULT Teddy</t>
  </si>
  <si>
    <t>CYCLO CLUB LA LEGERE</t>
  </si>
  <si>
    <t>07970160398</t>
  </si>
  <si>
    <t>BIELOFF Mathieu</t>
  </si>
  <si>
    <t>VELO SAUVAGE POITEVIN</t>
  </si>
  <si>
    <t>08690247043</t>
  </si>
  <si>
    <t>BAUDOUIN Leo</t>
  </si>
  <si>
    <t>07970171070</t>
  </si>
  <si>
    <t>DELHOUME Stephane</t>
  </si>
  <si>
    <t>08661102233</t>
  </si>
  <si>
    <t>TROCHON Philippe</t>
  </si>
  <si>
    <t>08666078048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</si>
</sst>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\-yy;@"/>
    <numFmt numFmtId="165" formatCode="[h]\.mm\.ss"/>
    <numFmt numFmtId="166" formatCode="d\ mmmm\ yyyy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</font>
    <font>
      <sz val="10"/>
      <name val="Arial"/>
      <family val="2"/>
    </font>
    <font>
      <b/>
      <sz val="8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14" fontId="9" fillId="0" borderId="2" xfId="0" applyNumberFormat="1" applyFont="1" applyBorder="1" applyProtection="1">
      <protection locked="0"/>
    </xf>
    <xf numFmtId="166" fontId="9" fillId="0" borderId="1" xfId="0" applyNumberFormat="1" applyFont="1" applyBorder="1" applyAlignment="1" applyProtection="1">
      <alignment horizontal="center"/>
      <protection locked="0"/>
    </xf>
    <xf numFmtId="49" fontId="9" fillId="0" borderId="4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7" xfId="0" applyFont="1" applyBorder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16" fontId="6" fillId="0" borderId="2" xfId="0" applyNumberFormat="1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right" indent="1"/>
      <protection locked="0"/>
    </xf>
    <xf numFmtId="0" fontId="1" fillId="0" borderId="0" xfId="0" applyFont="1" applyAlignment="1" applyProtection="1">
      <alignment horizontal="right" indent="1"/>
      <protection locked="0"/>
    </xf>
    <xf numFmtId="0" fontId="1" fillId="0" borderId="9" xfId="0" applyFont="1" applyBorder="1" applyAlignment="1" applyProtection="1">
      <alignment horizontal="right" inden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INITIATION.xls" TargetMode="External"/><Relationship Id="rId1" Type="http://schemas.openxmlformats.org/officeDocument/2006/relationships/externalLinkPath" Target="LE%20TREUIL%20INITIAT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11.12%20ANS.xls" TargetMode="External"/><Relationship Id="rId1" Type="http://schemas.openxmlformats.org/officeDocument/2006/relationships/externalLinkPath" Target="LE%20TREUIL%2011.12%20AN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13.14.xls" TargetMode="External"/><Relationship Id="rId1" Type="http://schemas.openxmlformats.org/officeDocument/2006/relationships/externalLinkPath" Target="LE%20TREUIL%2013.1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15.16.xls" TargetMode="External"/><Relationship Id="rId1" Type="http://schemas.openxmlformats.org/officeDocument/2006/relationships/externalLinkPath" Target="LE%20TREUIL%2015.1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FEMININE.xls" TargetMode="External"/><Relationship Id="rId1" Type="http://schemas.openxmlformats.org/officeDocument/2006/relationships/externalLinkPath" Target="LE%20TREUIL%20FEMININE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4%20CAT.xls" TargetMode="External"/><Relationship Id="rId1" Type="http://schemas.openxmlformats.org/officeDocument/2006/relationships/externalLinkPath" Target="LE%20TREUIL%204%20CAT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3%20CAT.xls" TargetMode="External"/><Relationship Id="rId1" Type="http://schemas.openxmlformats.org/officeDocument/2006/relationships/externalLinkPath" Target="LE%20TREUIL%203%20CAT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2%20CAT.xls" TargetMode="External"/><Relationship Id="rId1" Type="http://schemas.openxmlformats.org/officeDocument/2006/relationships/externalLinkPath" Target="LE%20TREUIL%202%20CAT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CYCLOCROSS%20LE%20TREUIL%2014.12.2025\LE%20TREUIL%201%20CAT.xls" TargetMode="External"/><Relationship Id="rId1" Type="http://schemas.openxmlformats.org/officeDocument/2006/relationships/externalLinkPath" Target="LE%20TREUIL%201%20C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2">
          <cell r="D2" t="str">
            <v>GOND PONTOUVRE</v>
          </cell>
        </row>
        <row r="4">
          <cell r="D4" t="str">
            <v>14.12.2025</v>
          </cell>
        </row>
        <row r="8">
          <cell r="F8">
            <v>3</v>
          </cell>
        </row>
        <row r="12">
          <cell r="A12">
            <v>1</v>
          </cell>
          <cell r="B12" t="str">
            <v>X</v>
          </cell>
          <cell r="C12" t="str">
            <v>GAUTHIER Come</v>
          </cell>
          <cell r="F12" t="str">
            <v>INITIATION</v>
          </cell>
        </row>
        <row r="13">
          <cell r="A13">
            <v>2</v>
          </cell>
          <cell r="B13" t="str">
            <v>X</v>
          </cell>
          <cell r="C13" t="str">
            <v>COUVRY Loui</v>
          </cell>
          <cell r="F13" t="str">
            <v>INITIATION</v>
          </cell>
        </row>
        <row r="14">
          <cell r="A14">
            <v>3</v>
          </cell>
          <cell r="B14" t="str">
            <v>X</v>
          </cell>
          <cell r="C14" t="str">
            <v>LEFEBVRE Marcus</v>
          </cell>
          <cell r="F14" t="str">
            <v>INITIATION</v>
          </cell>
        </row>
        <row r="15">
          <cell r="A15">
            <v>4</v>
          </cell>
        </row>
        <row r="16">
          <cell r="A16">
            <v>5</v>
          </cell>
        </row>
        <row r="17">
          <cell r="A17">
            <v>6</v>
          </cell>
        </row>
        <row r="18">
          <cell r="A18">
            <v>7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9">
          <cell r="G9" t="str">
            <v>N° licence</v>
          </cell>
        </row>
        <row r="12">
          <cell r="A12">
            <v>71</v>
          </cell>
          <cell r="B12" t="str">
            <v>X</v>
          </cell>
          <cell r="C12" t="str">
            <v>THOUVENIN Jules</v>
          </cell>
          <cell r="E12" t="str">
            <v>SIX TRONS VERTS</v>
          </cell>
          <cell r="F12" t="str">
            <v>11.12</v>
          </cell>
          <cell r="G12" t="str">
            <v>01693128632</v>
          </cell>
        </row>
        <row r="13">
          <cell r="A13">
            <v>72</v>
          </cell>
        </row>
        <row r="14">
          <cell r="A14">
            <v>73</v>
          </cell>
        </row>
        <row r="15">
          <cell r="A15">
            <v>74</v>
          </cell>
        </row>
        <row r="16">
          <cell r="A16">
            <v>75</v>
          </cell>
        </row>
        <row r="17">
          <cell r="A17">
            <v>76</v>
          </cell>
        </row>
        <row r="18">
          <cell r="A18">
            <v>77</v>
          </cell>
        </row>
        <row r="19">
          <cell r="A19">
            <v>78</v>
          </cell>
        </row>
        <row r="20">
          <cell r="A20">
            <v>79</v>
          </cell>
        </row>
        <row r="21">
          <cell r="A21">
            <v>80</v>
          </cell>
        </row>
        <row r="22">
          <cell r="A22">
            <v>81</v>
          </cell>
        </row>
        <row r="23">
          <cell r="A23">
            <v>82</v>
          </cell>
        </row>
        <row r="24">
          <cell r="A24">
            <v>83</v>
          </cell>
        </row>
        <row r="25">
          <cell r="A25">
            <v>84</v>
          </cell>
        </row>
        <row r="26">
          <cell r="A26">
            <v>85</v>
          </cell>
        </row>
        <row r="27">
          <cell r="A27">
            <v>86</v>
          </cell>
        </row>
        <row r="28">
          <cell r="A28">
            <v>87</v>
          </cell>
        </row>
        <row r="29">
          <cell r="A29">
            <v>88</v>
          </cell>
        </row>
        <row r="30">
          <cell r="A30">
            <v>89</v>
          </cell>
        </row>
        <row r="31">
          <cell r="A31">
            <v>90</v>
          </cell>
        </row>
        <row r="32">
          <cell r="A32">
            <v>91</v>
          </cell>
        </row>
        <row r="33">
          <cell r="A33">
            <v>92</v>
          </cell>
        </row>
        <row r="34">
          <cell r="A34">
            <v>93</v>
          </cell>
        </row>
        <row r="35">
          <cell r="A35">
            <v>94</v>
          </cell>
        </row>
        <row r="36">
          <cell r="A36">
            <v>95</v>
          </cell>
        </row>
        <row r="37">
          <cell r="A37">
            <v>96</v>
          </cell>
        </row>
        <row r="38">
          <cell r="A38">
            <v>97</v>
          </cell>
        </row>
        <row r="39">
          <cell r="A39">
            <v>98</v>
          </cell>
        </row>
        <row r="40">
          <cell r="A40">
            <v>99</v>
          </cell>
        </row>
        <row r="41">
          <cell r="A41">
            <v>100</v>
          </cell>
        </row>
        <row r="42">
          <cell r="A42">
            <v>101</v>
          </cell>
        </row>
        <row r="43">
          <cell r="A43">
            <v>102</v>
          </cell>
        </row>
        <row r="44">
          <cell r="A44">
            <v>103</v>
          </cell>
        </row>
        <row r="45">
          <cell r="A45">
            <v>104</v>
          </cell>
        </row>
        <row r="46">
          <cell r="A46">
            <v>105</v>
          </cell>
        </row>
        <row r="47">
          <cell r="A47">
            <v>106</v>
          </cell>
        </row>
        <row r="48">
          <cell r="A48">
            <v>107</v>
          </cell>
        </row>
        <row r="49">
          <cell r="A49">
            <v>108</v>
          </cell>
        </row>
        <row r="50">
          <cell r="A50">
            <v>109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12">
          <cell r="A12">
            <v>65</v>
          </cell>
          <cell r="B12" t="str">
            <v>X</v>
          </cell>
          <cell r="C12" t="str">
            <v>JOUANAUD Nolan</v>
          </cell>
          <cell r="E12" t="str">
            <v>GUIDON MANSLOIS</v>
          </cell>
          <cell r="F12" t="str">
            <v>13.14</v>
          </cell>
          <cell r="G12" t="str">
            <v>01693141132</v>
          </cell>
        </row>
        <row r="13">
          <cell r="A13">
            <v>66</v>
          </cell>
          <cell r="B13" t="str">
            <v>X</v>
          </cell>
          <cell r="C13" t="str">
            <v>BECQUET Adam</v>
          </cell>
          <cell r="E13" t="str">
            <v>UVC COUHE</v>
          </cell>
          <cell r="F13" t="str">
            <v>13.14</v>
          </cell>
          <cell r="G13" t="str">
            <v>08690239610</v>
          </cell>
        </row>
        <row r="14">
          <cell r="A14">
            <v>67</v>
          </cell>
        </row>
        <row r="15">
          <cell r="A15">
            <v>68</v>
          </cell>
        </row>
        <row r="16">
          <cell r="A16">
            <v>69</v>
          </cell>
        </row>
        <row r="17">
          <cell r="A17">
            <v>70</v>
          </cell>
        </row>
        <row r="18">
          <cell r="A18">
            <v>71</v>
          </cell>
        </row>
        <row r="19">
          <cell r="A19">
            <v>72</v>
          </cell>
        </row>
        <row r="20">
          <cell r="A20">
            <v>73</v>
          </cell>
        </row>
        <row r="21">
          <cell r="A21">
            <v>74</v>
          </cell>
        </row>
        <row r="22">
          <cell r="A22">
            <v>75</v>
          </cell>
        </row>
        <row r="23">
          <cell r="A23">
            <v>76</v>
          </cell>
        </row>
        <row r="24">
          <cell r="A24">
            <v>77</v>
          </cell>
        </row>
        <row r="25">
          <cell r="A25">
            <v>78</v>
          </cell>
        </row>
        <row r="26">
          <cell r="A26">
            <v>79</v>
          </cell>
        </row>
        <row r="27">
          <cell r="A27">
            <v>80</v>
          </cell>
        </row>
        <row r="28">
          <cell r="A28">
            <v>81</v>
          </cell>
        </row>
        <row r="29">
          <cell r="A29">
            <v>82</v>
          </cell>
        </row>
        <row r="30">
          <cell r="A30">
            <v>83</v>
          </cell>
        </row>
        <row r="31">
          <cell r="A31">
            <v>84</v>
          </cell>
        </row>
        <row r="32">
          <cell r="A32">
            <v>85</v>
          </cell>
        </row>
        <row r="33">
          <cell r="A33">
            <v>86</v>
          </cell>
        </row>
        <row r="34">
          <cell r="A34">
            <v>87</v>
          </cell>
        </row>
        <row r="35">
          <cell r="A35">
            <v>88</v>
          </cell>
        </row>
        <row r="36">
          <cell r="A36">
            <v>89</v>
          </cell>
        </row>
        <row r="37">
          <cell r="A37">
            <v>90</v>
          </cell>
        </row>
        <row r="38">
          <cell r="A38">
            <v>91</v>
          </cell>
        </row>
        <row r="39">
          <cell r="A39">
            <v>92</v>
          </cell>
        </row>
        <row r="40">
          <cell r="A40">
            <v>93</v>
          </cell>
        </row>
        <row r="41">
          <cell r="A41">
            <v>94</v>
          </cell>
        </row>
        <row r="42">
          <cell r="A42">
            <v>95</v>
          </cell>
        </row>
        <row r="43">
          <cell r="A43">
            <v>96</v>
          </cell>
        </row>
        <row r="44">
          <cell r="A44">
            <v>97</v>
          </cell>
        </row>
        <row r="45">
          <cell r="A45">
            <v>98</v>
          </cell>
        </row>
        <row r="46">
          <cell r="A46">
            <v>99</v>
          </cell>
        </row>
        <row r="47">
          <cell r="A47">
            <v>100</v>
          </cell>
        </row>
        <row r="48">
          <cell r="A48">
            <v>101</v>
          </cell>
        </row>
        <row r="49">
          <cell r="A49">
            <v>102</v>
          </cell>
        </row>
        <row r="50">
          <cell r="A50">
            <v>103</v>
          </cell>
        </row>
        <row r="51">
          <cell r="A51">
            <v>104</v>
          </cell>
        </row>
        <row r="52">
          <cell r="A52">
            <v>105</v>
          </cell>
        </row>
        <row r="53">
          <cell r="A53">
            <v>106</v>
          </cell>
        </row>
        <row r="54">
          <cell r="A54">
            <v>107</v>
          </cell>
        </row>
        <row r="55">
          <cell r="A55">
            <v>108</v>
          </cell>
        </row>
        <row r="56">
          <cell r="A56">
            <v>109</v>
          </cell>
        </row>
        <row r="57">
          <cell r="A57">
            <v>110</v>
          </cell>
        </row>
        <row r="58">
          <cell r="A58">
            <v>111</v>
          </cell>
        </row>
        <row r="59">
          <cell r="A59">
            <v>112</v>
          </cell>
        </row>
        <row r="60">
          <cell r="A60">
            <v>113</v>
          </cell>
        </row>
        <row r="61">
          <cell r="A61">
            <v>114</v>
          </cell>
        </row>
        <row r="62">
          <cell r="A62">
            <v>115</v>
          </cell>
        </row>
        <row r="63">
          <cell r="A63">
            <v>116</v>
          </cell>
        </row>
        <row r="64">
          <cell r="A64">
            <v>117</v>
          </cell>
        </row>
        <row r="65">
          <cell r="A65">
            <v>118</v>
          </cell>
        </row>
        <row r="66">
          <cell r="A66">
            <v>119</v>
          </cell>
        </row>
        <row r="67">
          <cell r="A67">
            <v>120</v>
          </cell>
        </row>
        <row r="68">
          <cell r="A68">
            <v>121</v>
          </cell>
        </row>
        <row r="69">
          <cell r="A69">
            <v>122</v>
          </cell>
        </row>
        <row r="70">
          <cell r="A70">
            <v>123</v>
          </cell>
        </row>
        <row r="71">
          <cell r="A71">
            <v>124</v>
          </cell>
        </row>
        <row r="72">
          <cell r="A72">
            <v>125</v>
          </cell>
        </row>
        <row r="73">
          <cell r="A73">
            <v>126</v>
          </cell>
        </row>
        <row r="74">
          <cell r="A74">
            <v>127</v>
          </cell>
        </row>
        <row r="75">
          <cell r="A75">
            <v>128</v>
          </cell>
        </row>
        <row r="76">
          <cell r="A76">
            <v>129</v>
          </cell>
        </row>
        <row r="77">
          <cell r="A77">
            <v>130</v>
          </cell>
        </row>
        <row r="78">
          <cell r="A78">
            <v>131</v>
          </cell>
        </row>
        <row r="79">
          <cell r="A79">
            <v>132</v>
          </cell>
        </row>
        <row r="80">
          <cell r="A80">
            <v>133</v>
          </cell>
        </row>
        <row r="81">
          <cell r="A81">
            <v>134</v>
          </cell>
        </row>
        <row r="82">
          <cell r="A82">
            <v>135</v>
          </cell>
        </row>
        <row r="83">
          <cell r="A83">
            <v>136</v>
          </cell>
        </row>
        <row r="84">
          <cell r="A84">
            <v>137</v>
          </cell>
        </row>
        <row r="85">
          <cell r="A85">
            <v>138</v>
          </cell>
        </row>
        <row r="86">
          <cell r="A86">
            <v>139</v>
          </cell>
        </row>
        <row r="87">
          <cell r="A87">
            <v>140</v>
          </cell>
        </row>
        <row r="88">
          <cell r="A88">
            <v>141</v>
          </cell>
        </row>
        <row r="89">
          <cell r="A89">
            <v>142</v>
          </cell>
        </row>
        <row r="90">
          <cell r="A90">
            <v>143</v>
          </cell>
        </row>
        <row r="91">
          <cell r="A91">
            <v>144</v>
          </cell>
        </row>
        <row r="92">
          <cell r="A92">
            <v>145</v>
          </cell>
        </row>
        <row r="93">
          <cell r="A93">
            <v>146</v>
          </cell>
        </row>
        <row r="94">
          <cell r="A94">
            <v>147</v>
          </cell>
        </row>
        <row r="95">
          <cell r="A95">
            <v>148</v>
          </cell>
        </row>
        <row r="96">
          <cell r="A96">
            <v>149</v>
          </cell>
        </row>
        <row r="97">
          <cell r="A97">
            <v>150</v>
          </cell>
        </row>
        <row r="98">
          <cell r="A98">
            <v>151</v>
          </cell>
        </row>
        <row r="99">
          <cell r="A99">
            <v>152</v>
          </cell>
        </row>
        <row r="100">
          <cell r="A100">
            <v>153</v>
          </cell>
        </row>
        <row r="101">
          <cell r="A101">
            <v>154</v>
          </cell>
        </row>
        <row r="102">
          <cell r="A102">
            <v>155</v>
          </cell>
        </row>
        <row r="103">
          <cell r="A103">
            <v>156</v>
          </cell>
        </row>
        <row r="104">
          <cell r="A104">
            <v>157</v>
          </cell>
        </row>
        <row r="105">
          <cell r="A105">
            <v>158</v>
          </cell>
        </row>
        <row r="106">
          <cell r="A106">
            <v>159</v>
          </cell>
        </row>
        <row r="107">
          <cell r="A107">
            <v>160</v>
          </cell>
        </row>
        <row r="108">
          <cell r="A108">
            <v>161</v>
          </cell>
        </row>
        <row r="109">
          <cell r="A109">
            <v>162</v>
          </cell>
        </row>
        <row r="110">
          <cell r="A110">
            <v>163</v>
          </cell>
        </row>
        <row r="111">
          <cell r="A111">
            <v>164</v>
          </cell>
        </row>
        <row r="112">
          <cell r="A112">
            <v>165</v>
          </cell>
        </row>
        <row r="113">
          <cell r="A113">
            <v>166</v>
          </cell>
        </row>
        <row r="114">
          <cell r="A114">
            <v>167</v>
          </cell>
        </row>
        <row r="115">
          <cell r="A115">
            <v>168</v>
          </cell>
        </row>
        <row r="116">
          <cell r="A116">
            <v>169</v>
          </cell>
        </row>
        <row r="117">
          <cell r="A117">
            <v>170</v>
          </cell>
        </row>
        <row r="118">
          <cell r="A118">
            <v>171</v>
          </cell>
        </row>
        <row r="119">
          <cell r="A119">
            <v>172</v>
          </cell>
        </row>
        <row r="120">
          <cell r="A120">
            <v>173</v>
          </cell>
        </row>
        <row r="121">
          <cell r="A121">
            <v>174</v>
          </cell>
        </row>
        <row r="122">
          <cell r="A122">
            <v>175</v>
          </cell>
        </row>
        <row r="123">
          <cell r="A123">
            <v>176</v>
          </cell>
        </row>
        <row r="124">
          <cell r="A124">
            <v>177</v>
          </cell>
        </row>
        <row r="125">
          <cell r="A125">
            <v>178</v>
          </cell>
        </row>
        <row r="126">
          <cell r="A126">
            <v>179</v>
          </cell>
        </row>
        <row r="127">
          <cell r="A127">
            <v>180</v>
          </cell>
        </row>
        <row r="128">
          <cell r="A128">
            <v>181</v>
          </cell>
        </row>
        <row r="129">
          <cell r="A129">
            <v>182</v>
          </cell>
        </row>
        <row r="130">
          <cell r="A130">
            <v>183</v>
          </cell>
        </row>
        <row r="131">
          <cell r="A131">
            <v>184</v>
          </cell>
        </row>
        <row r="132">
          <cell r="A132">
            <v>185</v>
          </cell>
        </row>
        <row r="133">
          <cell r="A133">
            <v>186</v>
          </cell>
        </row>
        <row r="134">
          <cell r="A134">
            <v>187</v>
          </cell>
        </row>
        <row r="135">
          <cell r="A135">
            <v>188</v>
          </cell>
        </row>
        <row r="136">
          <cell r="A136">
            <v>189</v>
          </cell>
        </row>
        <row r="137">
          <cell r="A137">
            <v>190</v>
          </cell>
        </row>
        <row r="138">
          <cell r="A138">
            <v>191</v>
          </cell>
        </row>
        <row r="139">
          <cell r="A139">
            <v>192</v>
          </cell>
        </row>
        <row r="140">
          <cell r="A140">
            <v>193</v>
          </cell>
        </row>
        <row r="141">
          <cell r="A141">
            <v>194</v>
          </cell>
        </row>
        <row r="142">
          <cell r="A142">
            <v>195</v>
          </cell>
        </row>
        <row r="143">
          <cell r="A143">
            <v>196</v>
          </cell>
        </row>
        <row r="144">
          <cell r="A144">
            <v>197</v>
          </cell>
        </row>
        <row r="145">
          <cell r="A145">
            <v>198</v>
          </cell>
        </row>
        <row r="146">
          <cell r="A146">
            <v>199</v>
          </cell>
        </row>
        <row r="147">
          <cell r="A147">
            <v>200</v>
          </cell>
        </row>
        <row r="148">
          <cell r="A148">
            <v>201</v>
          </cell>
        </row>
        <row r="149">
          <cell r="A149">
            <v>202</v>
          </cell>
        </row>
        <row r="150">
          <cell r="A150">
            <v>203</v>
          </cell>
        </row>
        <row r="151">
          <cell r="A151">
            <v>204</v>
          </cell>
        </row>
        <row r="152">
          <cell r="A152">
            <v>205</v>
          </cell>
        </row>
        <row r="153">
          <cell r="A153">
            <v>206</v>
          </cell>
        </row>
        <row r="154">
          <cell r="A154">
            <v>207</v>
          </cell>
        </row>
        <row r="155">
          <cell r="A155">
            <v>208</v>
          </cell>
        </row>
        <row r="156">
          <cell r="A156">
            <v>209</v>
          </cell>
        </row>
        <row r="157">
          <cell r="A157">
            <v>210</v>
          </cell>
        </row>
        <row r="158">
          <cell r="A158">
            <v>211</v>
          </cell>
        </row>
        <row r="159">
          <cell r="A159">
            <v>212</v>
          </cell>
        </row>
        <row r="160">
          <cell r="A160">
            <v>213</v>
          </cell>
        </row>
        <row r="161">
          <cell r="A161">
            <v>214</v>
          </cell>
        </row>
        <row r="162">
          <cell r="A162">
            <v>215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12">
          <cell r="A12">
            <v>61</v>
          </cell>
          <cell r="B12" t="str">
            <v>X</v>
          </cell>
          <cell r="C12" t="str">
            <v>BOIVENT Kilian</v>
          </cell>
          <cell r="E12" t="str">
            <v>BRIE LC</v>
          </cell>
          <cell r="F12" t="str">
            <v>15.16</v>
          </cell>
          <cell r="G12" t="str">
            <v>01693132779</v>
          </cell>
        </row>
        <row r="13">
          <cell r="A13">
            <v>62</v>
          </cell>
          <cell r="B13" t="str">
            <v>NP</v>
          </cell>
          <cell r="C13" t="str">
            <v>SCHIO Tom</v>
          </cell>
          <cell r="E13" t="str">
            <v>AS ST JUNIEN</v>
          </cell>
          <cell r="F13" t="str">
            <v>15.16</v>
          </cell>
          <cell r="G13" t="str">
            <v>08799907097</v>
          </cell>
        </row>
        <row r="14">
          <cell r="A14">
            <v>63</v>
          </cell>
          <cell r="B14" t="str">
            <v>X</v>
          </cell>
          <cell r="C14" t="str">
            <v>BAUDAT Raphael</v>
          </cell>
          <cell r="E14" t="str">
            <v>UVC COUHE</v>
          </cell>
          <cell r="F14" t="str">
            <v>15.16</v>
          </cell>
          <cell r="G14" t="str">
            <v>08690241073</v>
          </cell>
        </row>
        <row r="15">
          <cell r="A15">
            <v>64</v>
          </cell>
        </row>
        <row r="16">
          <cell r="A16">
            <v>65</v>
          </cell>
        </row>
        <row r="17">
          <cell r="A17">
            <v>66</v>
          </cell>
        </row>
        <row r="18">
          <cell r="A18">
            <v>67</v>
          </cell>
        </row>
        <row r="19">
          <cell r="A19">
            <v>68</v>
          </cell>
        </row>
        <row r="20">
          <cell r="A20">
            <v>69</v>
          </cell>
        </row>
        <row r="21">
          <cell r="A21">
            <v>70</v>
          </cell>
        </row>
        <row r="22">
          <cell r="A22">
            <v>71</v>
          </cell>
        </row>
        <row r="23">
          <cell r="A23">
            <v>72</v>
          </cell>
        </row>
        <row r="24">
          <cell r="A24">
            <v>73</v>
          </cell>
        </row>
        <row r="25">
          <cell r="A25">
            <v>74</v>
          </cell>
        </row>
        <row r="26">
          <cell r="A26">
            <v>75</v>
          </cell>
        </row>
        <row r="27">
          <cell r="A27">
            <v>76</v>
          </cell>
        </row>
        <row r="28">
          <cell r="A28">
            <v>77</v>
          </cell>
        </row>
        <row r="29">
          <cell r="A29">
            <v>78</v>
          </cell>
        </row>
        <row r="30">
          <cell r="A30">
            <v>79</v>
          </cell>
        </row>
        <row r="31">
          <cell r="A31">
            <v>80</v>
          </cell>
        </row>
        <row r="32">
          <cell r="A32">
            <v>81</v>
          </cell>
        </row>
        <row r="33">
          <cell r="A33">
            <v>82</v>
          </cell>
        </row>
        <row r="34">
          <cell r="A34">
            <v>83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88</v>
          </cell>
        </row>
        <row r="40">
          <cell r="A40">
            <v>89</v>
          </cell>
        </row>
        <row r="41">
          <cell r="A41">
            <v>90</v>
          </cell>
        </row>
        <row r="42">
          <cell r="A42">
            <v>91</v>
          </cell>
        </row>
        <row r="43">
          <cell r="A43">
            <v>92</v>
          </cell>
        </row>
        <row r="44">
          <cell r="A44">
            <v>93</v>
          </cell>
        </row>
        <row r="45">
          <cell r="A45">
            <v>94</v>
          </cell>
        </row>
        <row r="46">
          <cell r="A46">
            <v>95</v>
          </cell>
        </row>
        <row r="47">
          <cell r="A47">
            <v>96</v>
          </cell>
        </row>
        <row r="48">
          <cell r="A48">
            <v>97</v>
          </cell>
        </row>
        <row r="49">
          <cell r="A49">
            <v>98</v>
          </cell>
        </row>
        <row r="50">
          <cell r="A50">
            <v>99</v>
          </cell>
        </row>
        <row r="51">
          <cell r="A51">
            <v>100</v>
          </cell>
        </row>
        <row r="52">
          <cell r="A52">
            <v>101</v>
          </cell>
        </row>
        <row r="53">
          <cell r="A53">
            <v>102</v>
          </cell>
        </row>
        <row r="54">
          <cell r="A54">
            <v>103</v>
          </cell>
        </row>
        <row r="55">
          <cell r="A55">
            <v>104</v>
          </cell>
        </row>
        <row r="56">
          <cell r="A56">
            <v>105</v>
          </cell>
        </row>
        <row r="57">
          <cell r="A57">
            <v>106</v>
          </cell>
        </row>
        <row r="58">
          <cell r="A58">
            <v>107</v>
          </cell>
        </row>
        <row r="59">
          <cell r="A59">
            <v>108</v>
          </cell>
        </row>
        <row r="60">
          <cell r="A60">
            <v>109</v>
          </cell>
        </row>
        <row r="61">
          <cell r="A61">
            <v>110</v>
          </cell>
        </row>
        <row r="62">
          <cell r="A62">
            <v>111</v>
          </cell>
        </row>
        <row r="63">
          <cell r="A63">
            <v>112</v>
          </cell>
        </row>
        <row r="64">
          <cell r="A64">
            <v>113</v>
          </cell>
        </row>
        <row r="65">
          <cell r="A65">
            <v>114</v>
          </cell>
        </row>
        <row r="66">
          <cell r="A66">
            <v>115</v>
          </cell>
        </row>
        <row r="67">
          <cell r="A67">
            <v>116</v>
          </cell>
        </row>
        <row r="68">
          <cell r="A68">
            <v>117</v>
          </cell>
        </row>
        <row r="69">
          <cell r="A69">
            <v>118</v>
          </cell>
        </row>
        <row r="70">
          <cell r="A70">
            <v>119</v>
          </cell>
        </row>
        <row r="71">
          <cell r="A71">
            <v>120</v>
          </cell>
        </row>
        <row r="72">
          <cell r="A72">
            <v>121</v>
          </cell>
        </row>
        <row r="73">
          <cell r="A73">
            <v>122</v>
          </cell>
        </row>
        <row r="74">
          <cell r="A74">
            <v>123</v>
          </cell>
        </row>
        <row r="75">
          <cell r="A75">
            <v>124</v>
          </cell>
        </row>
        <row r="76">
          <cell r="A76">
            <v>125</v>
          </cell>
        </row>
        <row r="77">
          <cell r="A77">
            <v>126</v>
          </cell>
        </row>
        <row r="78">
          <cell r="A78">
            <v>127</v>
          </cell>
        </row>
        <row r="79">
          <cell r="A79">
            <v>128</v>
          </cell>
        </row>
        <row r="80">
          <cell r="A80">
            <v>129</v>
          </cell>
        </row>
        <row r="81">
          <cell r="A81">
            <v>130</v>
          </cell>
        </row>
        <row r="82">
          <cell r="A82">
            <v>131</v>
          </cell>
        </row>
        <row r="83">
          <cell r="A83">
            <v>132</v>
          </cell>
        </row>
        <row r="84">
          <cell r="A84">
            <v>133</v>
          </cell>
        </row>
        <row r="85">
          <cell r="A85">
            <v>134</v>
          </cell>
        </row>
        <row r="86">
          <cell r="A86">
            <v>135</v>
          </cell>
        </row>
        <row r="87">
          <cell r="A87">
            <v>136</v>
          </cell>
        </row>
        <row r="88">
          <cell r="A88">
            <v>137</v>
          </cell>
        </row>
        <row r="89">
          <cell r="A89">
            <v>138</v>
          </cell>
        </row>
        <row r="90">
          <cell r="A90">
            <v>139</v>
          </cell>
        </row>
        <row r="91">
          <cell r="A91">
            <v>140</v>
          </cell>
        </row>
        <row r="92">
          <cell r="A92">
            <v>141</v>
          </cell>
        </row>
        <row r="93">
          <cell r="A93">
            <v>142</v>
          </cell>
        </row>
        <row r="94">
          <cell r="A94">
            <v>143</v>
          </cell>
        </row>
        <row r="95">
          <cell r="A95">
            <v>144</v>
          </cell>
        </row>
        <row r="96">
          <cell r="A96">
            <v>145</v>
          </cell>
        </row>
        <row r="97">
          <cell r="A97">
            <v>146</v>
          </cell>
        </row>
        <row r="98">
          <cell r="A98">
            <v>147</v>
          </cell>
        </row>
        <row r="99">
          <cell r="A99">
            <v>148</v>
          </cell>
        </row>
        <row r="100">
          <cell r="A100">
            <v>149</v>
          </cell>
        </row>
        <row r="101">
          <cell r="A101">
            <v>150</v>
          </cell>
        </row>
        <row r="102">
          <cell r="A102">
            <v>151</v>
          </cell>
        </row>
        <row r="103">
          <cell r="A103">
            <v>152</v>
          </cell>
        </row>
        <row r="104">
          <cell r="A104">
            <v>153</v>
          </cell>
        </row>
        <row r="105">
          <cell r="A105">
            <v>154</v>
          </cell>
        </row>
        <row r="106">
          <cell r="A106">
            <v>155</v>
          </cell>
        </row>
        <row r="107">
          <cell r="A107">
            <v>156</v>
          </cell>
        </row>
        <row r="108">
          <cell r="A108">
            <v>157</v>
          </cell>
        </row>
        <row r="109">
          <cell r="A109">
            <v>158</v>
          </cell>
        </row>
        <row r="110">
          <cell r="A110">
            <v>159</v>
          </cell>
        </row>
        <row r="111">
          <cell r="A111">
            <v>160</v>
          </cell>
        </row>
        <row r="112">
          <cell r="A112">
            <v>161</v>
          </cell>
        </row>
        <row r="113">
          <cell r="A113">
            <v>162</v>
          </cell>
        </row>
        <row r="114">
          <cell r="A114">
            <v>163</v>
          </cell>
        </row>
        <row r="115">
          <cell r="A115">
            <v>164</v>
          </cell>
        </row>
        <row r="116">
          <cell r="A116">
            <v>165</v>
          </cell>
        </row>
        <row r="117">
          <cell r="A117">
            <v>166</v>
          </cell>
        </row>
        <row r="118">
          <cell r="A118">
            <v>167</v>
          </cell>
        </row>
        <row r="119">
          <cell r="A119">
            <v>168</v>
          </cell>
        </row>
        <row r="120">
          <cell r="A120">
            <v>169</v>
          </cell>
        </row>
        <row r="121">
          <cell r="A121">
            <v>170</v>
          </cell>
        </row>
        <row r="122">
          <cell r="A122">
            <v>171</v>
          </cell>
        </row>
        <row r="123">
          <cell r="A123">
            <v>172</v>
          </cell>
        </row>
        <row r="124">
          <cell r="A124">
            <v>173</v>
          </cell>
        </row>
        <row r="125">
          <cell r="A125">
            <v>174</v>
          </cell>
        </row>
        <row r="126">
          <cell r="A126">
            <v>175</v>
          </cell>
        </row>
        <row r="127">
          <cell r="A127">
            <v>176</v>
          </cell>
        </row>
        <row r="128">
          <cell r="A128">
            <v>177</v>
          </cell>
        </row>
        <row r="129">
          <cell r="A129">
            <v>178</v>
          </cell>
        </row>
        <row r="130">
          <cell r="A130">
            <v>179</v>
          </cell>
        </row>
        <row r="131">
          <cell r="A131">
            <v>180</v>
          </cell>
        </row>
        <row r="132">
          <cell r="A132">
            <v>181</v>
          </cell>
        </row>
        <row r="133">
          <cell r="A133">
            <v>182</v>
          </cell>
        </row>
        <row r="134">
          <cell r="A134">
            <v>183</v>
          </cell>
        </row>
        <row r="135">
          <cell r="A135">
            <v>184</v>
          </cell>
        </row>
        <row r="136">
          <cell r="A136">
            <v>185</v>
          </cell>
        </row>
        <row r="137">
          <cell r="A137">
            <v>186</v>
          </cell>
        </row>
        <row r="138">
          <cell r="A138">
            <v>187</v>
          </cell>
        </row>
        <row r="139">
          <cell r="A139">
            <v>188</v>
          </cell>
        </row>
        <row r="140">
          <cell r="A140">
            <v>189</v>
          </cell>
        </row>
        <row r="141">
          <cell r="A141">
            <v>190</v>
          </cell>
        </row>
        <row r="142">
          <cell r="A142">
            <v>191</v>
          </cell>
        </row>
        <row r="143">
          <cell r="A143">
            <v>192</v>
          </cell>
        </row>
        <row r="144">
          <cell r="A144">
            <v>193</v>
          </cell>
        </row>
        <row r="145">
          <cell r="A145">
            <v>194</v>
          </cell>
        </row>
        <row r="146">
          <cell r="A146">
            <v>195</v>
          </cell>
        </row>
        <row r="147">
          <cell r="A147">
            <v>196</v>
          </cell>
        </row>
        <row r="148">
          <cell r="A148">
            <v>197</v>
          </cell>
        </row>
        <row r="149">
          <cell r="A149">
            <v>198</v>
          </cell>
        </row>
        <row r="150">
          <cell r="A150">
            <v>199</v>
          </cell>
        </row>
        <row r="151">
          <cell r="A151">
            <v>200</v>
          </cell>
        </row>
        <row r="152">
          <cell r="A152">
            <v>201</v>
          </cell>
        </row>
        <row r="153">
          <cell r="A153">
            <v>202</v>
          </cell>
        </row>
        <row r="154">
          <cell r="A154">
            <v>203</v>
          </cell>
        </row>
        <row r="155">
          <cell r="A155">
            <v>204</v>
          </cell>
        </row>
        <row r="156">
          <cell r="A156">
            <v>205</v>
          </cell>
        </row>
        <row r="157">
          <cell r="A157">
            <v>206</v>
          </cell>
        </row>
        <row r="158">
          <cell r="A158">
            <v>207</v>
          </cell>
        </row>
        <row r="159">
          <cell r="A159">
            <v>208</v>
          </cell>
        </row>
        <row r="160">
          <cell r="A160">
            <v>209</v>
          </cell>
        </row>
        <row r="161">
          <cell r="A161">
            <v>210</v>
          </cell>
        </row>
        <row r="162">
          <cell r="A162">
            <v>211</v>
          </cell>
        </row>
        <row r="163">
          <cell r="A163">
            <v>212</v>
          </cell>
        </row>
        <row r="164">
          <cell r="A164">
            <v>213</v>
          </cell>
        </row>
        <row r="165">
          <cell r="A165">
            <v>214</v>
          </cell>
        </row>
        <row r="166">
          <cell r="A166">
            <v>215</v>
          </cell>
        </row>
        <row r="167">
          <cell r="A167">
            <v>216</v>
          </cell>
        </row>
        <row r="168">
          <cell r="A168">
            <v>217</v>
          </cell>
        </row>
        <row r="169">
          <cell r="A169">
            <v>218</v>
          </cell>
        </row>
        <row r="170">
          <cell r="A170">
            <v>219</v>
          </cell>
        </row>
        <row r="171">
          <cell r="A171">
            <v>220</v>
          </cell>
        </row>
        <row r="172">
          <cell r="A172">
            <v>221</v>
          </cell>
        </row>
        <row r="173">
          <cell r="A173">
            <v>222</v>
          </cell>
        </row>
        <row r="174">
          <cell r="A174">
            <v>223</v>
          </cell>
        </row>
        <row r="175">
          <cell r="A175">
            <v>224</v>
          </cell>
        </row>
        <row r="176">
          <cell r="A176">
            <v>225</v>
          </cell>
        </row>
        <row r="177">
          <cell r="A177">
            <v>226</v>
          </cell>
        </row>
        <row r="178">
          <cell r="A178">
            <v>227</v>
          </cell>
        </row>
        <row r="179">
          <cell r="A179">
            <v>228</v>
          </cell>
        </row>
        <row r="180">
          <cell r="A180">
            <v>229</v>
          </cell>
        </row>
        <row r="181">
          <cell r="A181">
            <v>230</v>
          </cell>
        </row>
        <row r="182">
          <cell r="A182">
            <v>231</v>
          </cell>
        </row>
        <row r="183">
          <cell r="A183">
            <v>232</v>
          </cell>
        </row>
        <row r="184">
          <cell r="A184">
            <v>233</v>
          </cell>
        </row>
        <row r="185">
          <cell r="A185">
            <v>234</v>
          </cell>
        </row>
        <row r="186">
          <cell r="A186">
            <v>235</v>
          </cell>
        </row>
        <row r="187">
          <cell r="A187">
            <v>236</v>
          </cell>
        </row>
        <row r="188">
          <cell r="A188">
            <v>237</v>
          </cell>
        </row>
        <row r="189">
          <cell r="A189">
            <v>238</v>
          </cell>
        </row>
        <row r="190">
          <cell r="A190">
            <v>239</v>
          </cell>
        </row>
        <row r="191">
          <cell r="A191">
            <v>240</v>
          </cell>
        </row>
        <row r="192">
          <cell r="A192">
            <v>241</v>
          </cell>
        </row>
        <row r="193">
          <cell r="A193">
            <v>242</v>
          </cell>
        </row>
        <row r="194">
          <cell r="A194">
            <v>243</v>
          </cell>
        </row>
        <row r="195">
          <cell r="A195">
            <v>244</v>
          </cell>
        </row>
        <row r="196">
          <cell r="A196">
            <v>245</v>
          </cell>
        </row>
        <row r="197">
          <cell r="A197">
            <v>246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14.012.2025</v>
          </cell>
        </row>
        <row r="12">
          <cell r="A12">
            <v>51</v>
          </cell>
          <cell r="B12" t="str">
            <v>X</v>
          </cell>
          <cell r="C12" t="str">
            <v>MERCIER Severine</v>
          </cell>
          <cell r="E12" t="str">
            <v>REPARSAC VC</v>
          </cell>
          <cell r="F12" t="str">
            <v>F</v>
          </cell>
          <cell r="G12" t="str">
            <v>01693125663</v>
          </cell>
        </row>
        <row r="13">
          <cell r="A13">
            <v>52</v>
          </cell>
          <cell r="B13" t="str">
            <v>NP</v>
          </cell>
          <cell r="C13" t="str">
            <v>LICETTE Lea</v>
          </cell>
          <cell r="E13" t="str">
            <v>CC LA LEGERE</v>
          </cell>
          <cell r="F13" t="str">
            <v>F</v>
          </cell>
          <cell r="G13" t="str">
            <v>07970126258</v>
          </cell>
        </row>
        <row r="14">
          <cell r="A14">
            <v>53</v>
          </cell>
        </row>
        <row r="15">
          <cell r="A15">
            <v>54</v>
          </cell>
        </row>
        <row r="16">
          <cell r="A16">
            <v>55</v>
          </cell>
        </row>
        <row r="17">
          <cell r="A17">
            <v>56</v>
          </cell>
        </row>
        <row r="18">
          <cell r="A18">
            <v>57</v>
          </cell>
        </row>
        <row r="19">
          <cell r="A19">
            <v>58</v>
          </cell>
        </row>
        <row r="20">
          <cell r="A20">
            <v>59</v>
          </cell>
        </row>
        <row r="21">
          <cell r="A21">
            <v>60</v>
          </cell>
        </row>
        <row r="22">
          <cell r="A22">
            <v>61</v>
          </cell>
        </row>
        <row r="23">
          <cell r="A23">
            <v>62</v>
          </cell>
        </row>
        <row r="24">
          <cell r="A24">
            <v>63</v>
          </cell>
        </row>
        <row r="25">
          <cell r="A25">
            <v>64</v>
          </cell>
        </row>
        <row r="26">
          <cell r="A26">
            <v>65</v>
          </cell>
        </row>
        <row r="27">
          <cell r="A27">
            <v>66</v>
          </cell>
        </row>
        <row r="28">
          <cell r="A28">
            <v>67</v>
          </cell>
        </row>
        <row r="29">
          <cell r="A29">
            <v>68</v>
          </cell>
        </row>
        <row r="30">
          <cell r="A30">
            <v>69</v>
          </cell>
        </row>
        <row r="31">
          <cell r="A31">
            <v>70</v>
          </cell>
        </row>
        <row r="32">
          <cell r="A32">
            <v>71</v>
          </cell>
        </row>
        <row r="33">
          <cell r="A33">
            <v>72</v>
          </cell>
        </row>
        <row r="34">
          <cell r="A34">
            <v>73</v>
          </cell>
        </row>
        <row r="35">
          <cell r="A35">
            <v>74</v>
          </cell>
        </row>
        <row r="36">
          <cell r="A36">
            <v>75</v>
          </cell>
        </row>
        <row r="37">
          <cell r="A37">
            <v>76</v>
          </cell>
        </row>
        <row r="38">
          <cell r="A38">
            <v>77</v>
          </cell>
        </row>
        <row r="39">
          <cell r="A39">
            <v>78</v>
          </cell>
        </row>
        <row r="40">
          <cell r="A40">
            <v>79</v>
          </cell>
        </row>
        <row r="41">
          <cell r="A41">
            <v>80</v>
          </cell>
        </row>
        <row r="42">
          <cell r="A42">
            <v>81</v>
          </cell>
        </row>
        <row r="43">
          <cell r="A43">
            <v>82</v>
          </cell>
        </row>
        <row r="44">
          <cell r="A44">
            <v>83</v>
          </cell>
        </row>
        <row r="45">
          <cell r="A45">
            <v>84</v>
          </cell>
        </row>
        <row r="46">
          <cell r="A46">
            <v>85</v>
          </cell>
        </row>
        <row r="47">
          <cell r="A47">
            <v>86</v>
          </cell>
        </row>
        <row r="48">
          <cell r="A48">
            <v>87</v>
          </cell>
        </row>
        <row r="49">
          <cell r="A49">
            <v>88</v>
          </cell>
        </row>
        <row r="50">
          <cell r="A50">
            <v>89</v>
          </cell>
        </row>
        <row r="51">
          <cell r="A51">
            <v>90</v>
          </cell>
        </row>
        <row r="52">
          <cell r="A52">
            <v>91</v>
          </cell>
        </row>
        <row r="53">
          <cell r="A53">
            <v>92</v>
          </cell>
        </row>
        <row r="54">
          <cell r="A54">
            <v>93</v>
          </cell>
        </row>
        <row r="55">
          <cell r="A55">
            <v>94</v>
          </cell>
        </row>
        <row r="56">
          <cell r="A56">
            <v>95</v>
          </cell>
        </row>
        <row r="57">
          <cell r="A57">
            <v>96</v>
          </cell>
        </row>
        <row r="58">
          <cell r="A58">
            <v>97</v>
          </cell>
        </row>
        <row r="59">
          <cell r="A59">
            <v>98</v>
          </cell>
        </row>
        <row r="60">
          <cell r="A60">
            <v>99</v>
          </cell>
        </row>
        <row r="61">
          <cell r="A61">
            <v>100</v>
          </cell>
        </row>
        <row r="62">
          <cell r="A62">
            <v>101</v>
          </cell>
        </row>
        <row r="63">
          <cell r="A63">
            <v>102</v>
          </cell>
        </row>
        <row r="64">
          <cell r="A64">
            <v>103</v>
          </cell>
        </row>
        <row r="65">
          <cell r="A65">
            <v>104</v>
          </cell>
        </row>
        <row r="66">
          <cell r="A66">
            <v>105</v>
          </cell>
        </row>
        <row r="67">
          <cell r="A67">
            <v>106</v>
          </cell>
        </row>
        <row r="68">
          <cell r="A68">
            <v>107</v>
          </cell>
        </row>
        <row r="69">
          <cell r="A69">
            <v>108</v>
          </cell>
        </row>
        <row r="70">
          <cell r="A70">
            <v>109</v>
          </cell>
        </row>
        <row r="71">
          <cell r="A71">
            <v>110</v>
          </cell>
        </row>
        <row r="72">
          <cell r="A72">
            <v>111</v>
          </cell>
        </row>
        <row r="73">
          <cell r="A73">
            <v>112</v>
          </cell>
        </row>
        <row r="74">
          <cell r="A74">
            <v>113</v>
          </cell>
        </row>
        <row r="75">
          <cell r="A75">
            <v>114</v>
          </cell>
        </row>
        <row r="76">
          <cell r="A76">
            <v>115</v>
          </cell>
        </row>
        <row r="77">
          <cell r="A77">
            <v>116</v>
          </cell>
        </row>
        <row r="78">
          <cell r="A78">
            <v>117</v>
          </cell>
        </row>
        <row r="79">
          <cell r="A79">
            <v>118</v>
          </cell>
        </row>
        <row r="80">
          <cell r="A80">
            <v>119</v>
          </cell>
        </row>
        <row r="81">
          <cell r="A81">
            <v>120</v>
          </cell>
        </row>
        <row r="82">
          <cell r="A82">
            <v>121</v>
          </cell>
        </row>
        <row r="83">
          <cell r="A83">
            <v>122</v>
          </cell>
        </row>
        <row r="84">
          <cell r="A84">
            <v>123</v>
          </cell>
        </row>
        <row r="85">
          <cell r="A85">
            <v>124</v>
          </cell>
        </row>
        <row r="86">
          <cell r="A86">
            <v>125</v>
          </cell>
        </row>
        <row r="87">
          <cell r="A87">
            <v>126</v>
          </cell>
        </row>
        <row r="88">
          <cell r="A88">
            <v>127</v>
          </cell>
        </row>
        <row r="89">
          <cell r="A89">
            <v>128</v>
          </cell>
        </row>
        <row r="90">
          <cell r="A90">
            <v>129</v>
          </cell>
        </row>
        <row r="91">
          <cell r="A91">
            <v>130</v>
          </cell>
        </row>
        <row r="92">
          <cell r="A92">
            <v>131</v>
          </cell>
        </row>
        <row r="93">
          <cell r="A93">
            <v>132</v>
          </cell>
        </row>
        <row r="94">
          <cell r="A94">
            <v>133</v>
          </cell>
        </row>
        <row r="95">
          <cell r="A95">
            <v>134</v>
          </cell>
        </row>
        <row r="96">
          <cell r="A96">
            <v>135</v>
          </cell>
        </row>
        <row r="97">
          <cell r="A97">
            <v>136</v>
          </cell>
        </row>
        <row r="98">
          <cell r="A98">
            <v>137</v>
          </cell>
        </row>
        <row r="99">
          <cell r="A99">
            <v>138</v>
          </cell>
        </row>
        <row r="100">
          <cell r="A100">
            <v>139</v>
          </cell>
        </row>
        <row r="101">
          <cell r="A101">
            <v>140</v>
          </cell>
        </row>
        <row r="102">
          <cell r="A102">
            <v>141</v>
          </cell>
        </row>
        <row r="103">
          <cell r="A103">
            <v>142</v>
          </cell>
        </row>
        <row r="104">
          <cell r="A104">
            <v>143</v>
          </cell>
        </row>
        <row r="105">
          <cell r="A105">
            <v>144</v>
          </cell>
        </row>
        <row r="106">
          <cell r="A106">
            <v>145</v>
          </cell>
        </row>
        <row r="107">
          <cell r="A107">
            <v>146</v>
          </cell>
        </row>
        <row r="108">
          <cell r="A108">
            <v>147</v>
          </cell>
        </row>
        <row r="109">
          <cell r="A109">
            <v>148</v>
          </cell>
        </row>
        <row r="110">
          <cell r="A110">
            <v>149</v>
          </cell>
        </row>
        <row r="111">
          <cell r="A111">
            <v>150</v>
          </cell>
        </row>
        <row r="112">
          <cell r="A112">
            <v>151</v>
          </cell>
        </row>
        <row r="113">
          <cell r="A113">
            <v>152</v>
          </cell>
        </row>
        <row r="114">
          <cell r="A114">
            <v>153</v>
          </cell>
        </row>
        <row r="115">
          <cell r="A115">
            <v>154</v>
          </cell>
        </row>
        <row r="116">
          <cell r="A116">
            <v>155</v>
          </cell>
        </row>
        <row r="117">
          <cell r="A117">
            <v>156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12">
          <cell r="A12">
            <v>41</v>
          </cell>
          <cell r="B12" t="str">
            <v>X</v>
          </cell>
          <cell r="C12" t="str">
            <v>PREVOT Alain</v>
          </cell>
          <cell r="E12" t="str">
            <v>AL GOND PONTOUVRE</v>
          </cell>
          <cell r="F12">
            <v>4</v>
          </cell>
          <cell r="G12" t="str">
            <v>01693115924</v>
          </cell>
        </row>
        <row r="13">
          <cell r="A13">
            <v>42</v>
          </cell>
          <cell r="B13" t="str">
            <v>X</v>
          </cell>
          <cell r="C13" t="str">
            <v>MOREAU Patrice</v>
          </cell>
          <cell r="E13" t="str">
            <v>CC PUYMOYEN</v>
          </cell>
          <cell r="F13">
            <v>4</v>
          </cell>
          <cell r="G13" t="str">
            <v>01620109250</v>
          </cell>
        </row>
        <row r="14">
          <cell r="A14">
            <v>43</v>
          </cell>
          <cell r="B14" t="str">
            <v>X</v>
          </cell>
          <cell r="C14" t="str">
            <v>TAINON Patrice</v>
          </cell>
          <cell r="E14" t="str">
            <v>VC MATHA</v>
          </cell>
          <cell r="F14">
            <v>4</v>
          </cell>
          <cell r="G14" t="str">
            <v>01766741705</v>
          </cell>
        </row>
        <row r="15">
          <cell r="A15">
            <v>44</v>
          </cell>
          <cell r="B15" t="str">
            <v>NP</v>
          </cell>
          <cell r="C15" t="str">
            <v>AIME Jean Bernard</v>
          </cell>
          <cell r="E15" t="str">
            <v>AS ST JUNIEN</v>
          </cell>
          <cell r="F15">
            <v>1</v>
          </cell>
          <cell r="G15" t="str">
            <v>08799891199</v>
          </cell>
        </row>
        <row r="16">
          <cell r="A16">
            <v>45</v>
          </cell>
          <cell r="B16" t="str">
            <v>X</v>
          </cell>
          <cell r="C16" t="str">
            <v>PENY Marcel</v>
          </cell>
          <cell r="E16" t="str">
            <v>UVC COUHE</v>
          </cell>
          <cell r="F16">
            <v>4</v>
          </cell>
          <cell r="G16" t="str">
            <v>08645258440</v>
          </cell>
        </row>
        <row r="17">
          <cell r="A17">
            <v>46</v>
          </cell>
          <cell r="B17" t="str">
            <v>X</v>
          </cell>
          <cell r="C17" t="str">
            <v>PETIT Pascal</v>
          </cell>
          <cell r="E17" t="str">
            <v>AC JAR</v>
          </cell>
          <cell r="F17">
            <v>4</v>
          </cell>
          <cell r="G17" t="str">
            <v>01653142630</v>
          </cell>
        </row>
        <row r="18">
          <cell r="A18">
            <v>47</v>
          </cell>
          <cell r="B18" t="str">
            <v>X</v>
          </cell>
          <cell r="C18" t="str">
            <v>BAUDAT Marc</v>
          </cell>
          <cell r="E18" t="str">
            <v>UVC COUHE</v>
          </cell>
          <cell r="F18">
            <v>4</v>
          </cell>
          <cell r="G18" t="str">
            <v>08690242515</v>
          </cell>
        </row>
        <row r="19">
          <cell r="A19">
            <v>48</v>
          </cell>
        </row>
        <row r="20">
          <cell r="A20">
            <v>49</v>
          </cell>
        </row>
        <row r="21">
          <cell r="A21">
            <v>50</v>
          </cell>
        </row>
        <row r="22">
          <cell r="A22">
            <v>51</v>
          </cell>
        </row>
        <row r="23">
          <cell r="A23">
            <v>52</v>
          </cell>
        </row>
        <row r="24">
          <cell r="A24">
            <v>53</v>
          </cell>
        </row>
        <row r="25">
          <cell r="A25">
            <v>54</v>
          </cell>
        </row>
        <row r="26">
          <cell r="A26">
            <v>55</v>
          </cell>
        </row>
        <row r="27">
          <cell r="A27">
            <v>56</v>
          </cell>
        </row>
        <row r="28">
          <cell r="A28">
            <v>57</v>
          </cell>
        </row>
        <row r="29">
          <cell r="A29">
            <v>58</v>
          </cell>
        </row>
        <row r="30">
          <cell r="A30">
            <v>59</v>
          </cell>
        </row>
        <row r="31">
          <cell r="A31">
            <v>60</v>
          </cell>
        </row>
        <row r="32">
          <cell r="A32">
            <v>61</v>
          </cell>
        </row>
        <row r="33">
          <cell r="A33">
            <v>62</v>
          </cell>
        </row>
        <row r="34">
          <cell r="A34">
            <v>63</v>
          </cell>
        </row>
        <row r="35">
          <cell r="A35">
            <v>64</v>
          </cell>
        </row>
        <row r="36">
          <cell r="A36">
            <v>65</v>
          </cell>
        </row>
        <row r="37">
          <cell r="A37">
            <v>66</v>
          </cell>
        </row>
        <row r="38">
          <cell r="A38">
            <v>67</v>
          </cell>
        </row>
        <row r="39">
          <cell r="A39">
            <v>68</v>
          </cell>
        </row>
        <row r="40">
          <cell r="A40">
            <v>69</v>
          </cell>
        </row>
        <row r="41">
          <cell r="A41">
            <v>70</v>
          </cell>
        </row>
        <row r="42">
          <cell r="A42">
            <v>71</v>
          </cell>
        </row>
        <row r="43">
          <cell r="A43">
            <v>72</v>
          </cell>
        </row>
        <row r="44">
          <cell r="A44">
            <v>73</v>
          </cell>
        </row>
        <row r="45">
          <cell r="A45">
            <v>74</v>
          </cell>
        </row>
        <row r="46">
          <cell r="A46">
            <v>75</v>
          </cell>
        </row>
        <row r="47">
          <cell r="A47">
            <v>76</v>
          </cell>
        </row>
        <row r="48">
          <cell r="A48">
            <v>77</v>
          </cell>
        </row>
        <row r="49">
          <cell r="A49">
            <v>78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12">
          <cell r="A12">
            <v>11</v>
          </cell>
          <cell r="B12" t="str">
            <v>X</v>
          </cell>
          <cell r="C12" t="str">
            <v>PECHEUX Richard</v>
          </cell>
          <cell r="E12" t="str">
            <v>AL GOND PONTOUVRE</v>
          </cell>
          <cell r="F12">
            <v>3</v>
          </cell>
          <cell r="G12" t="str">
            <v>01693139291</v>
          </cell>
        </row>
        <row r="13">
          <cell r="A13">
            <v>12</v>
          </cell>
          <cell r="B13" t="str">
            <v>X</v>
          </cell>
          <cell r="C13" t="str">
            <v>RAUTUREAU Enrick</v>
          </cell>
          <cell r="E13" t="str">
            <v>AL GOND PONTOUVRE</v>
          </cell>
          <cell r="F13">
            <v>3</v>
          </cell>
          <cell r="G13" t="str">
            <v>0169308826</v>
          </cell>
        </row>
        <row r="14">
          <cell r="A14">
            <v>13</v>
          </cell>
          <cell r="B14" t="str">
            <v>X</v>
          </cell>
          <cell r="C14" t="str">
            <v>BOIREAU Thierry</v>
          </cell>
          <cell r="E14" t="str">
            <v>BRIE LC</v>
          </cell>
          <cell r="F14">
            <v>3</v>
          </cell>
          <cell r="G14" t="str">
            <v>01657117466</v>
          </cell>
        </row>
        <row r="15">
          <cell r="A15">
            <v>14</v>
          </cell>
          <cell r="B15" t="str">
            <v>X</v>
          </cell>
          <cell r="C15" t="str">
            <v>LECHAT Eric</v>
          </cell>
          <cell r="E15" t="str">
            <v>BRIE LC</v>
          </cell>
          <cell r="F15">
            <v>3</v>
          </cell>
          <cell r="G15" t="str">
            <v>01655136883</v>
          </cell>
        </row>
        <row r="16">
          <cell r="A16">
            <v>15</v>
          </cell>
          <cell r="B16" t="str">
            <v>X</v>
          </cell>
          <cell r="C16" t="str">
            <v>GILLERON Philippe</v>
          </cell>
          <cell r="E16" t="str">
            <v>REPARSAC VC</v>
          </cell>
          <cell r="F16">
            <v>3</v>
          </cell>
          <cell r="G16" t="str">
            <v>01693108876</v>
          </cell>
        </row>
        <row r="17">
          <cell r="A17">
            <v>16</v>
          </cell>
          <cell r="B17" t="str">
            <v>X</v>
          </cell>
          <cell r="C17" t="str">
            <v>BLANCHON Julien</v>
          </cell>
          <cell r="E17" t="str">
            <v>AC4B</v>
          </cell>
          <cell r="F17">
            <v>3</v>
          </cell>
          <cell r="G17" t="str">
            <v>01693140367</v>
          </cell>
        </row>
        <row r="18">
          <cell r="A18">
            <v>17</v>
          </cell>
          <cell r="B18" t="str">
            <v>X</v>
          </cell>
          <cell r="C18" t="str">
            <v>FONTENY Alain</v>
          </cell>
          <cell r="E18" t="str">
            <v>JPC LUSSAC</v>
          </cell>
          <cell r="F18">
            <v>3</v>
          </cell>
          <cell r="G18" t="str">
            <v>08653170164</v>
          </cell>
        </row>
        <row r="19">
          <cell r="A19">
            <v>18</v>
          </cell>
          <cell r="B19" t="str">
            <v>X</v>
          </cell>
          <cell r="C19" t="str">
            <v>BREQUE Herve</v>
          </cell>
          <cell r="E19" t="str">
            <v>AC NEUVILLE</v>
          </cell>
          <cell r="F19">
            <v>3</v>
          </cell>
          <cell r="G19" t="str">
            <v>08604858428</v>
          </cell>
        </row>
        <row r="20">
          <cell r="A20">
            <v>19</v>
          </cell>
          <cell r="B20" t="str">
            <v>X</v>
          </cell>
          <cell r="C20" t="str">
            <v>JEANNEAU Sonia</v>
          </cell>
          <cell r="E20" t="str">
            <v>MAUZE SPORT NATURE</v>
          </cell>
          <cell r="F20">
            <v>3</v>
          </cell>
          <cell r="G20" t="str">
            <v>07970119400</v>
          </cell>
        </row>
        <row r="21">
          <cell r="A21">
            <v>20</v>
          </cell>
        </row>
        <row r="22">
          <cell r="A22">
            <v>21</v>
          </cell>
        </row>
        <row r="23">
          <cell r="A23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12">
          <cell r="A12">
            <v>21</v>
          </cell>
          <cell r="B12" t="str">
            <v>X</v>
          </cell>
          <cell r="C12" t="str">
            <v>FREDOU Sebastien</v>
          </cell>
          <cell r="E12" t="str">
            <v>CC CASTEL</v>
          </cell>
          <cell r="F12">
            <v>2</v>
          </cell>
          <cell r="G12" t="str">
            <v>01693088206</v>
          </cell>
        </row>
        <row r="13">
          <cell r="A13">
            <v>22</v>
          </cell>
          <cell r="B13" t="str">
            <v>X</v>
          </cell>
          <cell r="C13" t="str">
            <v>ALVES Gwendoline</v>
          </cell>
          <cell r="E13" t="str">
            <v>CYCLO CLUB BOSMIE</v>
          </cell>
          <cell r="F13">
            <v>2</v>
          </cell>
          <cell r="G13" t="str">
            <v>08799943588</v>
          </cell>
        </row>
        <row r="14">
          <cell r="A14">
            <v>23</v>
          </cell>
          <cell r="B14" t="str">
            <v>X</v>
          </cell>
          <cell r="C14" t="str">
            <v>BIRONNEAU Eric</v>
          </cell>
          <cell r="E14" t="str">
            <v>CYCLOCLUB LA LEGERE</v>
          </cell>
          <cell r="F14">
            <v>2</v>
          </cell>
          <cell r="G14" t="str">
            <v>07947354038</v>
          </cell>
        </row>
        <row r="15">
          <cell r="A15">
            <v>24</v>
          </cell>
          <cell r="B15" t="str">
            <v>X</v>
          </cell>
          <cell r="C15" t="str">
            <v>MERCIER Sebastien</v>
          </cell>
          <cell r="E15" t="str">
            <v>REPARSAC VC</v>
          </cell>
          <cell r="F15">
            <v>2</v>
          </cell>
          <cell r="G15" t="str">
            <v>01693091846</v>
          </cell>
        </row>
        <row r="16">
          <cell r="A16">
            <v>25</v>
          </cell>
          <cell r="B16" t="str">
            <v>X</v>
          </cell>
          <cell r="C16" t="str">
            <v>MAGNANT Christian</v>
          </cell>
          <cell r="E16" t="str">
            <v>CO COURONNAIS</v>
          </cell>
          <cell r="F16">
            <v>2</v>
          </cell>
          <cell r="G16" t="str">
            <v>01693124383</v>
          </cell>
        </row>
        <row r="17">
          <cell r="A17">
            <v>26</v>
          </cell>
          <cell r="B17" t="str">
            <v>X</v>
          </cell>
          <cell r="C17" t="str">
            <v>DAVID Jerome</v>
          </cell>
          <cell r="E17" t="str">
            <v>VAL DE SEVRE</v>
          </cell>
          <cell r="F17">
            <v>2</v>
          </cell>
          <cell r="G17" t="str">
            <v>07970122407</v>
          </cell>
        </row>
        <row r="18">
          <cell r="A18">
            <v>27</v>
          </cell>
          <cell r="B18" t="str">
            <v>X</v>
          </cell>
          <cell r="C18" t="str">
            <v>BECQUET Maxime</v>
          </cell>
          <cell r="E18" t="str">
            <v>UVC COUHE</v>
          </cell>
          <cell r="F18">
            <v>2</v>
          </cell>
          <cell r="G18" t="str">
            <v>08620081028</v>
          </cell>
        </row>
        <row r="19">
          <cell r="A19">
            <v>28</v>
          </cell>
        </row>
        <row r="20">
          <cell r="A20">
            <v>29</v>
          </cell>
        </row>
        <row r="21">
          <cell r="A21">
            <v>30</v>
          </cell>
        </row>
        <row r="22">
          <cell r="A22">
            <v>31</v>
          </cell>
        </row>
        <row r="23">
          <cell r="A23">
            <v>32</v>
          </cell>
        </row>
        <row r="24">
          <cell r="A24">
            <v>33</v>
          </cell>
        </row>
        <row r="25">
          <cell r="A25">
            <v>34</v>
          </cell>
        </row>
        <row r="26">
          <cell r="A26">
            <v>35</v>
          </cell>
        </row>
        <row r="27">
          <cell r="A27">
            <v>36</v>
          </cell>
        </row>
        <row r="28">
          <cell r="A28">
            <v>37</v>
          </cell>
        </row>
        <row r="29">
          <cell r="A29">
            <v>38</v>
          </cell>
        </row>
        <row r="30">
          <cell r="A30">
            <v>39</v>
          </cell>
        </row>
        <row r="31">
          <cell r="A31">
            <v>40</v>
          </cell>
        </row>
        <row r="32">
          <cell r="A32">
            <v>41</v>
          </cell>
        </row>
        <row r="33">
          <cell r="A33">
            <v>42</v>
          </cell>
        </row>
        <row r="34">
          <cell r="A34">
            <v>43</v>
          </cell>
        </row>
        <row r="35">
          <cell r="A35">
            <v>44</v>
          </cell>
        </row>
        <row r="36">
          <cell r="A36">
            <v>45</v>
          </cell>
        </row>
        <row r="37">
          <cell r="A37">
            <v>46</v>
          </cell>
        </row>
        <row r="38">
          <cell r="A38">
            <v>47</v>
          </cell>
        </row>
        <row r="39">
          <cell r="A39">
            <v>48</v>
          </cell>
        </row>
        <row r="40">
          <cell r="A40">
            <v>49</v>
          </cell>
        </row>
        <row r="41">
          <cell r="A41">
            <v>50</v>
          </cell>
        </row>
        <row r="42">
          <cell r="A42">
            <v>51</v>
          </cell>
        </row>
        <row r="43">
          <cell r="A43">
            <v>52</v>
          </cell>
        </row>
        <row r="44">
          <cell r="A44">
            <v>53</v>
          </cell>
        </row>
        <row r="45">
          <cell r="A45">
            <v>54</v>
          </cell>
        </row>
        <row r="46">
          <cell r="A46">
            <v>55</v>
          </cell>
        </row>
        <row r="47">
          <cell r="A47">
            <v>56</v>
          </cell>
        </row>
        <row r="48">
          <cell r="A48">
            <v>57</v>
          </cell>
        </row>
        <row r="49">
          <cell r="A49">
            <v>58</v>
          </cell>
        </row>
        <row r="50">
          <cell r="A50">
            <v>59</v>
          </cell>
        </row>
        <row r="51">
          <cell r="A51">
            <v>60</v>
          </cell>
        </row>
        <row r="52">
          <cell r="A52">
            <v>61</v>
          </cell>
        </row>
        <row r="53">
          <cell r="A53">
            <v>62</v>
          </cell>
        </row>
        <row r="54">
          <cell r="A54">
            <v>63</v>
          </cell>
        </row>
        <row r="55">
          <cell r="A55">
            <v>64</v>
          </cell>
        </row>
        <row r="56">
          <cell r="A56">
            <v>65</v>
          </cell>
        </row>
        <row r="57">
          <cell r="A57">
            <v>66</v>
          </cell>
        </row>
        <row r="58">
          <cell r="A58">
            <v>67</v>
          </cell>
        </row>
        <row r="59">
          <cell r="A59">
            <v>68</v>
          </cell>
        </row>
        <row r="60">
          <cell r="A60">
            <v>69</v>
          </cell>
        </row>
        <row r="61">
          <cell r="A61">
            <v>70</v>
          </cell>
        </row>
        <row r="62">
          <cell r="A62">
            <v>71</v>
          </cell>
        </row>
        <row r="63">
          <cell r="A63">
            <v>72</v>
          </cell>
        </row>
        <row r="64">
          <cell r="A64">
            <v>73</v>
          </cell>
        </row>
        <row r="65">
          <cell r="A65">
            <v>74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"/>
      <sheetName val="Inscription"/>
      <sheetName val="PRIX D EQUIPE"/>
      <sheetName val="ENG Dep"/>
      <sheetName val="EMARGEMENT"/>
      <sheetName val="CLASSEMENT "/>
      <sheetName val="CLASS INTERNET"/>
      <sheetName val="FEUILLE RESULTATS"/>
      <sheetName val="ETAT RESULT"/>
      <sheetName val="ETAT RES VERSO"/>
      <sheetName val="rapport jury"/>
    </sheetNames>
    <sheetDataSet>
      <sheetData sheetId="0"/>
      <sheetData sheetId="1">
        <row r="4">
          <cell r="D4" t="str">
            <v>14.12.2025</v>
          </cell>
        </row>
        <row r="12">
          <cell r="A12">
            <v>1</v>
          </cell>
          <cell r="B12" t="str">
            <v>X</v>
          </cell>
          <cell r="C12" t="str">
            <v>GAUTHIER Pierrick</v>
          </cell>
          <cell r="E12" t="str">
            <v>AL GOND PONTOUVRE</v>
          </cell>
          <cell r="F12">
            <v>1</v>
          </cell>
          <cell r="G12" t="str">
            <v>01664118252</v>
          </cell>
        </row>
        <row r="13">
          <cell r="A13">
            <v>2</v>
          </cell>
          <cell r="B13" t="str">
            <v>X</v>
          </cell>
          <cell r="C13" t="str">
            <v>PERCEVAULT Teddy</v>
          </cell>
          <cell r="E13" t="str">
            <v>CYCLO CLUB LA LEGERE</v>
          </cell>
          <cell r="F13">
            <v>1</v>
          </cell>
          <cell r="G13" t="str">
            <v>07970160398</v>
          </cell>
        </row>
        <row r="14">
          <cell r="A14">
            <v>3</v>
          </cell>
          <cell r="B14" t="str">
            <v>X</v>
          </cell>
          <cell r="C14" t="str">
            <v>BIELOFF Mathieu</v>
          </cell>
          <cell r="E14" t="str">
            <v>VELO SAUVAGE POITEVIN</v>
          </cell>
          <cell r="F14">
            <v>1</v>
          </cell>
          <cell r="G14" t="str">
            <v>08690247043</v>
          </cell>
        </row>
        <row r="15">
          <cell r="A15">
            <v>4</v>
          </cell>
          <cell r="B15" t="str">
            <v>X</v>
          </cell>
          <cell r="C15" t="str">
            <v>BAUDOUIN Leo</v>
          </cell>
          <cell r="E15" t="str">
            <v>CYCLO CLUB LA LEGERE</v>
          </cell>
          <cell r="F15">
            <v>1</v>
          </cell>
          <cell r="G15" t="str">
            <v>07970171070</v>
          </cell>
        </row>
        <row r="16">
          <cell r="A16">
            <v>5</v>
          </cell>
          <cell r="B16" t="str">
            <v>X</v>
          </cell>
          <cell r="C16" t="str">
            <v>DELHOUME Stephane</v>
          </cell>
          <cell r="E16" t="str">
            <v>UVC COUHE</v>
          </cell>
          <cell r="F16">
            <v>1</v>
          </cell>
          <cell r="G16" t="str">
            <v>08661102233</v>
          </cell>
        </row>
        <row r="17">
          <cell r="A17">
            <v>6</v>
          </cell>
          <cell r="B17" t="str">
            <v>X</v>
          </cell>
          <cell r="C17" t="str">
            <v>TROCHON Philippe</v>
          </cell>
          <cell r="E17" t="str">
            <v>VELO SAUVAGE POITEVIN</v>
          </cell>
          <cell r="F17">
            <v>1</v>
          </cell>
          <cell r="G17" t="str">
            <v>08666078048</v>
          </cell>
        </row>
        <row r="18">
          <cell r="A18">
            <v>7</v>
          </cell>
        </row>
        <row r="19">
          <cell r="A19">
            <v>8</v>
          </cell>
        </row>
        <row r="20">
          <cell r="A20">
            <v>9</v>
          </cell>
        </row>
        <row r="21">
          <cell r="A21">
            <v>10</v>
          </cell>
        </row>
        <row r="22">
          <cell r="A22">
            <v>11</v>
          </cell>
        </row>
        <row r="23">
          <cell r="A23">
            <v>12</v>
          </cell>
        </row>
        <row r="24">
          <cell r="A24">
            <v>13</v>
          </cell>
        </row>
        <row r="25">
          <cell r="A25">
            <v>14</v>
          </cell>
        </row>
        <row r="26">
          <cell r="A26">
            <v>15</v>
          </cell>
        </row>
        <row r="27">
          <cell r="A27">
            <v>16</v>
          </cell>
        </row>
        <row r="28">
          <cell r="A28">
            <v>17</v>
          </cell>
        </row>
        <row r="29">
          <cell r="A29">
            <v>18</v>
          </cell>
        </row>
        <row r="30">
          <cell r="A30">
            <v>19</v>
          </cell>
        </row>
        <row r="31">
          <cell r="A31">
            <v>20</v>
          </cell>
        </row>
        <row r="32">
          <cell r="A32">
            <v>21</v>
          </cell>
        </row>
        <row r="33">
          <cell r="A33">
            <v>22</v>
          </cell>
        </row>
        <row r="34">
          <cell r="A34">
            <v>23</v>
          </cell>
        </row>
        <row r="35">
          <cell r="A35">
            <v>24</v>
          </cell>
        </row>
        <row r="36">
          <cell r="A36">
            <v>25</v>
          </cell>
        </row>
        <row r="37">
          <cell r="A37">
            <v>26</v>
          </cell>
        </row>
        <row r="38">
          <cell r="A38">
            <v>27</v>
          </cell>
        </row>
        <row r="39">
          <cell r="A39">
            <v>28</v>
          </cell>
        </row>
        <row r="40">
          <cell r="A40">
            <v>29</v>
          </cell>
        </row>
        <row r="41">
          <cell r="A41">
            <v>30</v>
          </cell>
        </row>
        <row r="42">
          <cell r="A42">
            <v>31</v>
          </cell>
        </row>
        <row r="43">
          <cell r="A43">
            <v>32</v>
          </cell>
        </row>
        <row r="44">
          <cell r="A44">
            <v>33</v>
          </cell>
        </row>
        <row r="45">
          <cell r="A45">
            <v>34</v>
          </cell>
        </row>
        <row r="46">
          <cell r="A46">
            <v>35</v>
          </cell>
        </row>
        <row r="47">
          <cell r="A47">
            <v>36</v>
          </cell>
        </row>
        <row r="48">
          <cell r="A48">
            <v>37</v>
          </cell>
        </row>
        <row r="49">
          <cell r="A49">
            <v>38</v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>
            <v>43</v>
          </cell>
        </row>
        <row r="55">
          <cell r="A55">
            <v>44</v>
          </cell>
        </row>
        <row r="56">
          <cell r="A56">
            <v>45</v>
          </cell>
        </row>
        <row r="57">
          <cell r="A57">
            <v>46</v>
          </cell>
        </row>
        <row r="58">
          <cell r="A58">
            <v>47</v>
          </cell>
        </row>
        <row r="59">
          <cell r="A59">
            <v>48</v>
          </cell>
        </row>
        <row r="60">
          <cell r="A60">
            <v>49</v>
          </cell>
        </row>
        <row r="61">
          <cell r="A61">
            <v>50</v>
          </cell>
        </row>
        <row r="62">
          <cell r="A62">
            <v>51</v>
          </cell>
        </row>
        <row r="63">
          <cell r="A63">
            <v>52</v>
          </cell>
        </row>
        <row r="64">
          <cell r="A64">
            <v>53</v>
          </cell>
        </row>
        <row r="65">
          <cell r="A65">
            <v>54</v>
          </cell>
        </row>
        <row r="66">
          <cell r="A66">
            <v>55</v>
          </cell>
        </row>
        <row r="67">
          <cell r="A67">
            <v>56</v>
          </cell>
        </row>
        <row r="68">
          <cell r="A68">
            <v>57</v>
          </cell>
        </row>
        <row r="69">
          <cell r="A69">
            <v>58</v>
          </cell>
        </row>
        <row r="70">
          <cell r="A70">
            <v>59</v>
          </cell>
        </row>
        <row r="71">
          <cell r="A71">
            <v>60</v>
          </cell>
        </row>
        <row r="72">
          <cell r="A72">
            <v>61</v>
          </cell>
        </row>
        <row r="73">
          <cell r="A73">
            <v>62</v>
          </cell>
        </row>
        <row r="74">
          <cell r="A74">
            <v>63</v>
          </cell>
        </row>
        <row r="75">
          <cell r="A75">
            <v>64</v>
          </cell>
        </row>
        <row r="76">
          <cell r="A76">
            <v>65</v>
          </cell>
        </row>
        <row r="77">
          <cell r="A77">
            <v>66</v>
          </cell>
        </row>
        <row r="78">
          <cell r="A78">
            <v>67</v>
          </cell>
        </row>
        <row r="79">
          <cell r="A79">
            <v>68</v>
          </cell>
        </row>
        <row r="80">
          <cell r="A80">
            <v>69</v>
          </cell>
        </row>
        <row r="81">
          <cell r="A81">
            <v>70</v>
          </cell>
        </row>
        <row r="82">
          <cell r="A82">
            <v>71</v>
          </cell>
        </row>
        <row r="83">
          <cell r="A83">
            <v>72</v>
          </cell>
        </row>
        <row r="84">
          <cell r="A84">
            <v>73</v>
          </cell>
        </row>
        <row r="85">
          <cell r="A85">
            <v>74</v>
          </cell>
        </row>
        <row r="86">
          <cell r="A86">
            <v>75</v>
          </cell>
        </row>
        <row r="87">
          <cell r="A87">
            <v>76</v>
          </cell>
        </row>
        <row r="88">
          <cell r="A88">
            <v>77</v>
          </cell>
        </row>
        <row r="89">
          <cell r="A89">
            <v>78</v>
          </cell>
        </row>
        <row r="90">
          <cell r="A90">
            <v>79</v>
          </cell>
        </row>
        <row r="91">
          <cell r="A91">
            <v>80</v>
          </cell>
        </row>
        <row r="92">
          <cell r="A92">
            <v>81</v>
          </cell>
        </row>
        <row r="93">
          <cell r="A93">
            <v>82</v>
          </cell>
        </row>
        <row r="94">
          <cell r="A94">
            <v>83</v>
          </cell>
        </row>
        <row r="95">
          <cell r="A95">
            <v>84</v>
          </cell>
        </row>
        <row r="96">
          <cell r="A96">
            <v>85</v>
          </cell>
        </row>
        <row r="97">
          <cell r="A97">
            <v>86</v>
          </cell>
        </row>
        <row r="98">
          <cell r="A98">
            <v>87</v>
          </cell>
        </row>
        <row r="99">
          <cell r="A99">
            <v>88</v>
          </cell>
        </row>
        <row r="100">
          <cell r="A100">
            <v>89</v>
          </cell>
        </row>
        <row r="101">
          <cell r="A101">
            <v>90</v>
          </cell>
        </row>
        <row r="102">
          <cell r="A102">
            <v>91</v>
          </cell>
        </row>
        <row r="103">
          <cell r="A103">
            <v>92</v>
          </cell>
        </row>
        <row r="104">
          <cell r="A104">
            <v>93</v>
          </cell>
        </row>
        <row r="105">
          <cell r="A105">
            <v>94</v>
          </cell>
        </row>
        <row r="106">
          <cell r="A106">
            <v>95</v>
          </cell>
        </row>
        <row r="107">
          <cell r="A107">
            <v>96</v>
          </cell>
        </row>
        <row r="108">
          <cell r="A108">
            <v>97</v>
          </cell>
        </row>
        <row r="109">
          <cell r="A109">
            <v>98</v>
          </cell>
        </row>
        <row r="110">
          <cell r="A110">
            <v>99</v>
          </cell>
        </row>
        <row r="111">
          <cell r="A111">
            <v>100</v>
          </cell>
        </row>
        <row r="112">
          <cell r="A112">
            <v>101</v>
          </cell>
        </row>
        <row r="113">
          <cell r="A113">
            <v>102</v>
          </cell>
        </row>
        <row r="114">
          <cell r="A114">
            <v>103</v>
          </cell>
        </row>
        <row r="115">
          <cell r="A115">
            <v>104</v>
          </cell>
        </row>
        <row r="116">
          <cell r="A116">
            <v>105</v>
          </cell>
        </row>
        <row r="117">
          <cell r="A117">
            <v>106</v>
          </cell>
        </row>
        <row r="118">
          <cell r="A118">
            <v>107</v>
          </cell>
        </row>
        <row r="119">
          <cell r="A119">
            <v>108</v>
          </cell>
        </row>
        <row r="120">
          <cell r="A120">
            <v>109</v>
          </cell>
        </row>
        <row r="121">
          <cell r="A121">
            <v>110</v>
          </cell>
        </row>
        <row r="122">
          <cell r="A122">
            <v>111</v>
          </cell>
        </row>
        <row r="123">
          <cell r="A123">
            <v>112</v>
          </cell>
        </row>
        <row r="124">
          <cell r="A124">
            <v>113</v>
          </cell>
        </row>
        <row r="125">
          <cell r="A125">
            <v>114</v>
          </cell>
        </row>
        <row r="126">
          <cell r="A126">
            <v>115</v>
          </cell>
        </row>
        <row r="127">
          <cell r="A127">
            <v>116</v>
          </cell>
        </row>
        <row r="128">
          <cell r="A128">
            <v>117</v>
          </cell>
        </row>
        <row r="129">
          <cell r="A129">
            <v>118</v>
          </cell>
        </row>
        <row r="130">
          <cell r="A130">
            <v>119</v>
          </cell>
        </row>
        <row r="131">
          <cell r="A131">
            <v>120</v>
          </cell>
        </row>
        <row r="132">
          <cell r="A132">
            <v>121</v>
          </cell>
        </row>
        <row r="133">
          <cell r="A133">
            <v>122</v>
          </cell>
        </row>
        <row r="134">
          <cell r="A134">
            <v>123</v>
          </cell>
        </row>
        <row r="135">
          <cell r="A135">
            <v>124</v>
          </cell>
        </row>
        <row r="136">
          <cell r="A136">
            <v>125</v>
          </cell>
        </row>
        <row r="137">
          <cell r="A137">
            <v>126</v>
          </cell>
        </row>
        <row r="138">
          <cell r="A138">
            <v>127</v>
          </cell>
        </row>
        <row r="139">
          <cell r="A139">
            <v>128</v>
          </cell>
        </row>
        <row r="140">
          <cell r="A140">
            <v>129</v>
          </cell>
        </row>
        <row r="141">
          <cell r="A141">
            <v>130</v>
          </cell>
        </row>
        <row r="142">
          <cell r="A142">
            <v>131</v>
          </cell>
        </row>
        <row r="143">
          <cell r="A143">
            <v>132</v>
          </cell>
        </row>
        <row r="144">
          <cell r="A144">
            <v>133</v>
          </cell>
        </row>
        <row r="145">
          <cell r="A145">
            <v>134</v>
          </cell>
        </row>
        <row r="146">
          <cell r="A146">
            <v>135</v>
          </cell>
        </row>
        <row r="147">
          <cell r="A147">
            <v>136</v>
          </cell>
        </row>
        <row r="148">
          <cell r="A148">
            <v>137</v>
          </cell>
        </row>
        <row r="149">
          <cell r="A149">
            <v>138</v>
          </cell>
        </row>
        <row r="150">
          <cell r="A150">
            <v>139</v>
          </cell>
        </row>
        <row r="151">
          <cell r="A151">
            <v>140</v>
          </cell>
        </row>
        <row r="152">
          <cell r="A152">
            <v>141</v>
          </cell>
        </row>
        <row r="153">
          <cell r="A153">
            <v>142</v>
          </cell>
        </row>
        <row r="154">
          <cell r="A154">
            <v>143</v>
          </cell>
        </row>
        <row r="155">
          <cell r="A155">
            <v>144</v>
          </cell>
        </row>
        <row r="156">
          <cell r="A156">
            <v>145</v>
          </cell>
        </row>
        <row r="157">
          <cell r="A157">
            <v>146</v>
          </cell>
        </row>
        <row r="158">
          <cell r="A158">
            <v>147</v>
          </cell>
        </row>
        <row r="159">
          <cell r="A159">
            <v>148</v>
          </cell>
        </row>
        <row r="160">
          <cell r="A160">
            <v>149</v>
          </cell>
        </row>
        <row r="161">
          <cell r="A161">
            <v>150</v>
          </cell>
        </row>
        <row r="162">
          <cell r="A162">
            <v>151</v>
          </cell>
        </row>
        <row r="163">
          <cell r="A163">
            <v>152</v>
          </cell>
        </row>
        <row r="164">
          <cell r="A164">
            <v>153</v>
          </cell>
        </row>
        <row r="165">
          <cell r="A165">
            <v>154</v>
          </cell>
        </row>
        <row r="166">
          <cell r="A166">
            <v>155</v>
          </cell>
        </row>
        <row r="167">
          <cell r="A167">
            <v>156</v>
          </cell>
        </row>
        <row r="168">
          <cell r="A168">
            <v>157</v>
          </cell>
        </row>
        <row r="169">
          <cell r="A169">
            <v>158</v>
          </cell>
        </row>
        <row r="170">
          <cell r="A170">
            <v>159</v>
          </cell>
        </row>
        <row r="171">
          <cell r="A171">
            <v>160</v>
          </cell>
        </row>
        <row r="172">
          <cell r="A172">
            <v>161</v>
          </cell>
        </row>
        <row r="173">
          <cell r="A173">
            <v>162</v>
          </cell>
        </row>
        <row r="174">
          <cell r="A174">
            <v>163</v>
          </cell>
        </row>
        <row r="175">
          <cell r="A175">
            <v>164</v>
          </cell>
        </row>
        <row r="176">
          <cell r="A176">
            <v>165</v>
          </cell>
        </row>
        <row r="177">
          <cell r="A177">
            <v>166</v>
          </cell>
        </row>
        <row r="178">
          <cell r="A178">
            <v>167</v>
          </cell>
        </row>
        <row r="179">
          <cell r="A179">
            <v>168</v>
          </cell>
        </row>
        <row r="180">
          <cell r="A180">
            <v>169</v>
          </cell>
        </row>
        <row r="181">
          <cell r="A181">
            <v>170</v>
          </cell>
        </row>
        <row r="182">
          <cell r="A182">
            <v>171</v>
          </cell>
        </row>
        <row r="183">
          <cell r="A183">
            <v>172</v>
          </cell>
        </row>
        <row r="184">
          <cell r="A184">
            <v>173</v>
          </cell>
        </row>
        <row r="185">
          <cell r="A185">
            <v>174</v>
          </cell>
        </row>
        <row r="186">
          <cell r="A186">
            <v>175</v>
          </cell>
        </row>
        <row r="187">
          <cell r="A187">
            <v>176</v>
          </cell>
        </row>
        <row r="188">
          <cell r="A188">
            <v>177</v>
          </cell>
        </row>
        <row r="189">
          <cell r="A189">
            <v>178</v>
          </cell>
        </row>
        <row r="190">
          <cell r="A190">
            <v>179</v>
          </cell>
        </row>
        <row r="191">
          <cell r="A191">
            <v>180</v>
          </cell>
        </row>
        <row r="192">
          <cell r="A192">
            <v>181</v>
          </cell>
        </row>
        <row r="193">
          <cell r="A193">
            <v>182</v>
          </cell>
        </row>
        <row r="194">
          <cell r="A194">
            <v>183</v>
          </cell>
        </row>
        <row r="195">
          <cell r="A195">
            <v>184</v>
          </cell>
        </row>
        <row r="196">
          <cell r="A196">
            <v>185</v>
          </cell>
        </row>
        <row r="197">
          <cell r="A197">
            <v>186</v>
          </cell>
        </row>
        <row r="198">
          <cell r="A198">
            <v>187</v>
          </cell>
        </row>
        <row r="199">
          <cell r="A199">
            <v>188</v>
          </cell>
        </row>
        <row r="200">
          <cell r="A200">
            <v>189</v>
          </cell>
        </row>
        <row r="201">
          <cell r="A201">
            <v>190</v>
          </cell>
        </row>
        <row r="202">
          <cell r="A202">
            <v>191</v>
          </cell>
        </row>
        <row r="203">
          <cell r="A203">
            <v>192</v>
          </cell>
        </row>
        <row r="204">
          <cell r="A204">
            <v>193</v>
          </cell>
        </row>
        <row r="205">
          <cell r="A205">
            <v>194</v>
          </cell>
        </row>
        <row r="206">
          <cell r="A206">
            <v>195</v>
          </cell>
        </row>
        <row r="207">
          <cell r="A207">
            <v>196</v>
          </cell>
        </row>
        <row r="208">
          <cell r="A208">
            <v>197</v>
          </cell>
        </row>
        <row r="209">
          <cell r="A209">
            <v>198</v>
          </cell>
        </row>
        <row r="210">
          <cell r="A210">
            <v>199</v>
          </cell>
        </row>
        <row r="211">
          <cell r="A211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527C-151C-40B8-A7CF-6811CFF0DC42}">
  <dimension ref="A1:I71"/>
  <sheetViews>
    <sheetView tabSelected="1" topLeftCell="A52" workbookViewId="0">
      <selection activeCell="P16" sqref="P16"/>
    </sheetView>
  </sheetViews>
  <sheetFormatPr baseColWidth="10" defaultRowHeight="15" x14ac:dyDescent="0.25"/>
  <cols>
    <col min="6" max="6" width="23.140625" bestFit="1" customWidth="1"/>
  </cols>
  <sheetData>
    <row r="1" spans="1:9" x14ac:dyDescent="0.25">
      <c r="A1" s="50" t="s">
        <v>0</v>
      </c>
      <c r="B1" s="52"/>
      <c r="C1" s="50" t="str">
        <f>CONCATENATE([1]Inscription!D2,"  ",[1]Inscription!G2)</f>
        <v xml:space="preserve">GOND PONTOUVRE  </v>
      </c>
      <c r="D1" s="51"/>
      <c r="E1" s="51"/>
      <c r="F1" s="52"/>
      <c r="G1" s="53" t="str">
        <f>IF([1]Inscription!$D$4&gt;0,"DATE :  "&amp;TEXT([1]Inscription!D$4,"jj mmmm aaaa"),"")</f>
        <v>DATE :  14.12.2025</v>
      </c>
      <c r="H1" s="53"/>
      <c r="I1" s="53"/>
    </row>
    <row r="2" spans="1:9" x14ac:dyDescent="0.25">
      <c r="A2" s="60" t="s">
        <v>1</v>
      </c>
      <c r="B2" s="61"/>
      <c r="C2" s="55">
        <f>[1]Inscription!D5</f>
        <v>0</v>
      </c>
      <c r="D2" s="56"/>
      <c r="E2" s="57"/>
      <c r="F2" s="2" t="s">
        <v>2</v>
      </c>
      <c r="G2" s="3">
        <f>[1]Inscription!F8</f>
        <v>3</v>
      </c>
      <c r="H2" s="2" t="s">
        <v>3</v>
      </c>
      <c r="I2" s="3">
        <f>COUNTA(C4:C203)</f>
        <v>60</v>
      </c>
    </row>
    <row r="3" spans="1:9" ht="22.5" x14ac:dyDescent="0.25">
      <c r="A3" s="4" t="s">
        <v>4</v>
      </c>
      <c r="B3" s="5" t="s">
        <v>5</v>
      </c>
      <c r="C3" s="6" t="s">
        <v>6</v>
      </c>
      <c r="D3" s="58" t="s">
        <v>7</v>
      </c>
      <c r="E3" s="59"/>
      <c r="F3" s="6" t="s">
        <v>8</v>
      </c>
      <c r="G3" s="6" t="s">
        <v>9</v>
      </c>
      <c r="H3" s="6" t="s">
        <v>10</v>
      </c>
      <c r="I3" s="6" t="s">
        <v>11</v>
      </c>
    </row>
    <row r="4" spans="1:9" x14ac:dyDescent="0.25">
      <c r="A4" s="7" t="e">
        <f t="shared" ref="A4:A6" si="0">IF(B4&lt;1,1000,(IF(AA4=B4,B4,(20100-SUM($AA$4:$AA$203))/(COUNTIF($AA$4:$AA$203,"T")))))</f>
        <v>#DIV/0!</v>
      </c>
      <c r="B4" s="8">
        <v>1</v>
      </c>
      <c r="C4" s="9">
        <v>3</v>
      </c>
      <c r="D4" s="10" t="str">
        <f>IF(C4&gt;0,CONCATENATE((VLOOKUP($C4,[1]Inscription!$A$12:$G$211,3,FALSE)),"   ",(VLOOKUP($C4,[1]Inscription!$A$12:$G$211,4,FALSE)))," ")</f>
        <v xml:space="preserve">LEFEBVRE Marcus   </v>
      </c>
      <c r="E4" s="11"/>
      <c r="F4" s="12">
        <f>IF(C4&gt;0,(VLOOKUP($C4,[1]Inscription!$A$12:$G$211,5,FALSE))," ")</f>
        <v>0</v>
      </c>
      <c r="G4" s="13">
        <f>IF(C4&gt;0,(VLOOKUP($C4,[1]Inscription!$A$12:$G$211,7,FALSE))," ")</f>
        <v>0</v>
      </c>
      <c r="H4" s="12" t="str">
        <f>LEFT(IF(C4&gt;0,(VLOOKUP($C4,[1]Inscription!$A$12:$G$211,6,FALSE))," "),8)</f>
        <v>INITIATI</v>
      </c>
      <c r="I4" s="14" t="s">
        <v>12</v>
      </c>
    </row>
    <row r="5" spans="1:9" x14ac:dyDescent="0.25">
      <c r="A5" s="7" t="e">
        <f t="shared" si="0"/>
        <v>#DIV/0!</v>
      </c>
      <c r="B5" s="8">
        <v>2</v>
      </c>
      <c r="C5" s="9">
        <v>1</v>
      </c>
      <c r="D5" s="10" t="str">
        <f>IF(C5&gt;0,CONCATENATE((VLOOKUP($C5,[1]Inscription!$A$12:$G$211,3,FALSE)),"   ",(VLOOKUP($C5,[1]Inscription!$A$12:$G$211,4,FALSE)))," ")</f>
        <v xml:space="preserve">GAUTHIER Come   </v>
      </c>
      <c r="E5" s="11"/>
      <c r="F5" s="12">
        <f>IF(C5&gt;0,(VLOOKUP($C5,[1]Inscription!$A$12:$G$211,5,FALSE))," ")</f>
        <v>0</v>
      </c>
      <c r="G5" s="13">
        <f>IF(C5&gt;0,(VLOOKUP($C5,[1]Inscription!$A$12:$G$211,7,FALSE))," ")</f>
        <v>0</v>
      </c>
      <c r="H5" s="12" t="str">
        <f>LEFT(IF(C5&gt;0,(VLOOKUP($C5,[1]Inscription!$A$12:$G$211,6,FALSE))," "),8)</f>
        <v>INITIATI</v>
      </c>
      <c r="I5" s="14"/>
    </row>
    <row r="6" spans="1:9" x14ac:dyDescent="0.25">
      <c r="A6" s="7" t="e">
        <f t="shared" si="0"/>
        <v>#DIV/0!</v>
      </c>
      <c r="B6" s="8">
        <v>3</v>
      </c>
      <c r="C6" s="9">
        <v>2</v>
      </c>
      <c r="D6" s="10" t="str">
        <f>IF(C6&gt;0,CONCATENATE((VLOOKUP($C6,[1]Inscription!$A$12:$G$211,3,FALSE)),"   ",(VLOOKUP($C6,[1]Inscription!$A$12:$G$211,4,FALSE)))," ")</f>
        <v xml:space="preserve">COUVRY Loui   </v>
      </c>
      <c r="E6" s="11"/>
      <c r="F6" s="12">
        <f>IF(C6&gt;0,(VLOOKUP($C6,[1]Inscription!$A$12:$G$211,5,FALSE))," ")</f>
        <v>0</v>
      </c>
      <c r="G6" s="13">
        <f>IF(C6&gt;0,(VLOOKUP($C6,[1]Inscription!$A$12:$G$211,7,FALSE))," ")</f>
        <v>0</v>
      </c>
      <c r="H6" s="12" t="str">
        <f>LEFT(IF(C6&gt;0,(VLOOKUP($C6,[1]Inscription!$A$12:$G$211,6,FALSE))," "),8)</f>
        <v>INITIATI</v>
      </c>
      <c r="I6" s="14"/>
    </row>
    <row r="8" spans="1:9" x14ac:dyDescent="0.25">
      <c r="A8" s="50" t="s">
        <v>0</v>
      </c>
      <c r="B8" s="52"/>
      <c r="C8" s="50" t="str">
        <f>CONCATENATE([2]Inscription!D9,"  ",[2]Inscription!G9)</f>
        <v xml:space="preserve">  N° licence</v>
      </c>
      <c r="D8" s="51"/>
      <c r="E8" s="51"/>
      <c r="F8" s="52"/>
      <c r="G8" s="53" t="str">
        <f>IF([2]Inscription!$D$4&gt;0,"DATE :  "&amp;TEXT([2]Inscription!D$4,"jj mmmm aaaa"),"")</f>
        <v>DATE :  14.12.2025</v>
      </c>
      <c r="H8" s="53"/>
      <c r="I8" s="53"/>
    </row>
    <row r="9" spans="1:9" x14ac:dyDescent="0.25">
      <c r="A9" s="60" t="s">
        <v>1</v>
      </c>
      <c r="B9" s="61"/>
      <c r="C9" s="55">
        <f>[2]Inscription!D12</f>
        <v>0</v>
      </c>
      <c r="D9" s="56"/>
      <c r="E9" s="57"/>
      <c r="F9" s="2" t="s">
        <v>2</v>
      </c>
      <c r="G9" s="3">
        <f>[2]Inscription!F15</f>
        <v>0</v>
      </c>
      <c r="H9" s="2" t="s">
        <v>3</v>
      </c>
      <c r="I9" s="3">
        <f>COUNTA(C11:C210)</f>
        <v>54</v>
      </c>
    </row>
    <row r="10" spans="1:9" ht="22.5" x14ac:dyDescent="0.25">
      <c r="A10" s="4" t="s">
        <v>4</v>
      </c>
      <c r="B10" s="5" t="s">
        <v>5</v>
      </c>
      <c r="C10" s="6" t="s">
        <v>6</v>
      </c>
      <c r="D10" s="58" t="s">
        <v>7</v>
      </c>
      <c r="E10" s="59"/>
      <c r="F10" s="6" t="s">
        <v>8</v>
      </c>
      <c r="G10" s="6" t="s">
        <v>9</v>
      </c>
      <c r="H10" s="6" t="s">
        <v>10</v>
      </c>
      <c r="I10" s="6" t="s">
        <v>11</v>
      </c>
    </row>
    <row r="11" spans="1:9" x14ac:dyDescent="0.25">
      <c r="A11" s="7" t="e">
        <f t="shared" ref="A11" si="1">IF(B11&lt;1,1000,(IF(AA11=B11,B11,(20100-SUM($AA$4:$AA$203))/(COUNTIF($AA$4:$AA$203,"T")))))</f>
        <v>#DIV/0!</v>
      </c>
      <c r="B11" s="8">
        <v>1</v>
      </c>
      <c r="C11" s="9">
        <v>71</v>
      </c>
      <c r="D11" s="10" t="str">
        <f>IF(C11&gt;0,CONCATENATE((VLOOKUP($C11,[2]Inscription!$A$12:$G$211,3,FALSE)),"   ",(VLOOKUP($C11,[2]Inscription!$A$12:$G$211,4,FALSE)))," ")</f>
        <v xml:space="preserve">THOUVENIN Jules   </v>
      </c>
      <c r="E11" s="11"/>
      <c r="F11" s="12" t="str">
        <f>IF(C11&gt;0,(VLOOKUP($C11,[2]Inscription!$A$12:$G$211,5,FALSE))," ")</f>
        <v>SIX TRONS VERTS</v>
      </c>
      <c r="G11" s="13" t="str">
        <f>IF(C11&gt;0,(VLOOKUP($C11,[2]Inscription!$A$12:$G$211,7,FALSE))," ")</f>
        <v>01693128632</v>
      </c>
      <c r="H11" s="12" t="str">
        <f>LEFT(IF(C11&gt;0,(VLOOKUP($C11,[2]Inscription!$A$12:$G$211,6,FALSE))," "),8)</f>
        <v>11.12</v>
      </c>
      <c r="I11" s="14" t="s">
        <v>13</v>
      </c>
    </row>
    <row r="13" spans="1:9" x14ac:dyDescent="0.25">
      <c r="A13" s="50" t="s">
        <v>0</v>
      </c>
      <c r="B13" s="52"/>
      <c r="C13" s="50" t="str">
        <f>CONCATENATE([3]Inscription!D14,"  ",[3]Inscription!G14)</f>
        <v xml:space="preserve">  </v>
      </c>
      <c r="D13" s="51"/>
      <c r="E13" s="51"/>
      <c r="F13" s="52"/>
      <c r="G13" s="53" t="str">
        <f>IF([3]Inscription!$D$4&gt;0,"DATE :  "&amp;TEXT([3]Inscription!D$4,"jj mmmm aaaa"),"")</f>
        <v>DATE :  14.12.2025</v>
      </c>
      <c r="H13" s="53"/>
      <c r="I13" s="53"/>
    </row>
    <row r="14" spans="1:9" x14ac:dyDescent="0.25">
      <c r="A14" s="60" t="s">
        <v>1</v>
      </c>
      <c r="B14" s="61"/>
      <c r="C14" s="55">
        <f>[3]Inscription!D17</f>
        <v>0</v>
      </c>
      <c r="D14" s="56"/>
      <c r="E14" s="57"/>
      <c r="F14" s="2" t="s">
        <v>2</v>
      </c>
      <c r="G14" s="3">
        <f>[3]Inscription!F20</f>
        <v>0</v>
      </c>
      <c r="H14" s="2" t="s">
        <v>3</v>
      </c>
      <c r="I14" s="3">
        <f>COUNTA(C16:C215)</f>
        <v>50</v>
      </c>
    </row>
    <row r="15" spans="1:9" ht="22.5" x14ac:dyDescent="0.25">
      <c r="A15" s="4" t="s">
        <v>4</v>
      </c>
      <c r="B15" s="5" t="s">
        <v>5</v>
      </c>
      <c r="C15" s="6" t="s">
        <v>6</v>
      </c>
      <c r="D15" s="58" t="s">
        <v>7</v>
      </c>
      <c r="E15" s="59"/>
      <c r="F15" s="6" t="s">
        <v>8</v>
      </c>
      <c r="G15" s="6" t="s">
        <v>9</v>
      </c>
      <c r="H15" s="6" t="s">
        <v>10</v>
      </c>
      <c r="I15" s="6" t="s">
        <v>11</v>
      </c>
    </row>
    <row r="16" spans="1:9" x14ac:dyDescent="0.25">
      <c r="A16" s="7" t="e">
        <f t="shared" ref="A16:A17" si="2">IF(B16&lt;1,1000,(IF(AA16=B16,B16,(20100-SUM($AA$4:$AA$203))/(COUNTIF($AA$4:$AA$203,"T")))))</f>
        <v>#DIV/0!</v>
      </c>
      <c r="B16" s="8">
        <v>1</v>
      </c>
      <c r="C16" s="9">
        <v>65</v>
      </c>
      <c r="D16" s="10" t="str">
        <f>IF(C16&gt;0,CONCATENATE((VLOOKUP($C16,[3]Inscription!$A$12:$G$211,3,FALSE)),"   ",(VLOOKUP($C16,[3]Inscription!$A$12:$G$211,4,FALSE)))," ")</f>
        <v xml:space="preserve">JOUANAUD Nolan   </v>
      </c>
      <c r="E16" s="11"/>
      <c r="F16" s="12" t="str">
        <f>IF(C16&gt;0,(VLOOKUP($C16,[3]Inscription!$A$12:$G$211,5,FALSE))," ")</f>
        <v>GUIDON MANSLOIS</v>
      </c>
      <c r="G16" s="13" t="str">
        <f>IF(C16&gt;0,(VLOOKUP($C16,[3]Inscription!$A$12:$G$211,7,FALSE))," ")</f>
        <v>01693141132</v>
      </c>
      <c r="H16" s="12" t="str">
        <f>LEFT(IF(C16&gt;0,(VLOOKUP($C16,[3]Inscription!$A$12:$G$211,6,FALSE))," "),8)</f>
        <v>13.14</v>
      </c>
      <c r="I16" s="14" t="s">
        <v>14</v>
      </c>
    </row>
    <row r="17" spans="1:9" x14ac:dyDescent="0.25">
      <c r="A17" s="7" t="e">
        <f t="shared" si="2"/>
        <v>#DIV/0!</v>
      </c>
      <c r="B17" s="8">
        <v>2</v>
      </c>
      <c r="C17" s="9">
        <v>66</v>
      </c>
      <c r="D17" s="10" t="str">
        <f>IF(C17&gt;0,CONCATENATE((VLOOKUP($C17,[3]Inscription!$A$12:$G$211,3,FALSE)),"   ",(VLOOKUP($C17,[3]Inscription!$A$12:$G$211,4,FALSE)))," ")</f>
        <v xml:space="preserve">BECQUET Adam   </v>
      </c>
      <c r="E17" s="11"/>
      <c r="F17" s="12" t="str">
        <f>IF(C17&gt;0,(VLOOKUP($C17,[3]Inscription!$A$12:$G$211,5,FALSE))," ")</f>
        <v>UVC COUHE</v>
      </c>
      <c r="G17" s="13" t="str">
        <f>IF(C17&gt;0,(VLOOKUP($C17,[3]Inscription!$A$12:$G$211,7,FALSE))," ")</f>
        <v>08690239610</v>
      </c>
      <c r="H17" s="12" t="str">
        <f>LEFT(IF(C17&gt;0,(VLOOKUP($C17,[3]Inscription!$A$12:$G$211,6,FALSE))," "),8)</f>
        <v>13.14</v>
      </c>
      <c r="I17" s="14"/>
    </row>
    <row r="19" spans="1:9" x14ac:dyDescent="0.25">
      <c r="A19" s="50" t="s">
        <v>0</v>
      </c>
      <c r="B19" s="52"/>
      <c r="C19" s="50" t="str">
        <f>CONCATENATE([4]Inscription!D20,"  ",[4]Inscription!G20)</f>
        <v xml:space="preserve">  </v>
      </c>
      <c r="D19" s="51"/>
      <c r="E19" s="51"/>
      <c r="F19" s="52"/>
      <c r="G19" s="53" t="str">
        <f>IF([4]Inscription!$D$4&gt;0,"DATE :  "&amp;TEXT([4]Inscription!D$4,"jj mmmm aaaa"),"")</f>
        <v>DATE :  14.12.2025</v>
      </c>
      <c r="H19" s="53"/>
      <c r="I19" s="53"/>
    </row>
    <row r="20" spans="1:9" x14ac:dyDescent="0.25">
      <c r="A20" s="60" t="s">
        <v>1</v>
      </c>
      <c r="B20" s="61"/>
      <c r="C20" s="55">
        <f>[4]Inscription!D23</f>
        <v>0</v>
      </c>
      <c r="D20" s="56"/>
      <c r="E20" s="57"/>
      <c r="F20" s="2" t="s">
        <v>2</v>
      </c>
      <c r="G20" s="3">
        <f>[4]Inscription!F26</f>
        <v>0</v>
      </c>
      <c r="H20" s="2" t="s">
        <v>3</v>
      </c>
      <c r="I20" s="3">
        <f>COUNTA(C22:C221)</f>
        <v>45</v>
      </c>
    </row>
    <row r="21" spans="1:9" ht="22.5" x14ac:dyDescent="0.25">
      <c r="A21" s="4" t="s">
        <v>4</v>
      </c>
      <c r="B21" s="5" t="s">
        <v>5</v>
      </c>
      <c r="C21" s="6" t="s">
        <v>6</v>
      </c>
      <c r="D21" s="58" t="s">
        <v>7</v>
      </c>
      <c r="E21" s="59"/>
      <c r="F21" s="6" t="s">
        <v>8</v>
      </c>
      <c r="G21" s="6" t="s">
        <v>9</v>
      </c>
      <c r="H21" s="6" t="s">
        <v>10</v>
      </c>
      <c r="I21" s="6" t="s">
        <v>11</v>
      </c>
    </row>
    <row r="22" spans="1:9" x14ac:dyDescent="0.25">
      <c r="A22" s="7" t="e">
        <f t="shared" ref="A22:A23" si="3">IF(B22&lt;1,1000,(IF(AA22=B22,B22,(20100-SUM($AA$4:$AA$203))/(COUNTIF($AA$4:$AA$203,"T")))))</f>
        <v>#DIV/0!</v>
      </c>
      <c r="B22" s="8">
        <v>1</v>
      </c>
      <c r="C22" s="9">
        <v>63</v>
      </c>
      <c r="D22" s="10" t="str">
        <f>IF(C22&gt;0,CONCATENATE((VLOOKUP($C22,[4]Inscription!$A$12:$G$211,3,FALSE)),"   ",(VLOOKUP($C22,[4]Inscription!$A$12:$G$211,4,FALSE)))," ")</f>
        <v xml:space="preserve">BAUDAT Raphael   </v>
      </c>
      <c r="E22" s="11"/>
      <c r="F22" s="12" t="str">
        <f>IF(C22&gt;0,(VLOOKUP($C22,[4]Inscription!$A$12:$G$211,5,FALSE))," ")</f>
        <v>UVC COUHE</v>
      </c>
      <c r="G22" s="13" t="str">
        <f>IF(C22&gt;0,(VLOOKUP($C22,[4]Inscription!$A$12:$G$211,7,FALSE))," ")</f>
        <v>08690241073</v>
      </c>
      <c r="H22" s="12" t="str">
        <f>LEFT(IF(C22&gt;0,(VLOOKUP($C22,[4]Inscription!$A$12:$G$211,6,FALSE))," "),8)</f>
        <v>15.16</v>
      </c>
      <c r="I22" s="14" t="s">
        <v>15</v>
      </c>
    </row>
    <row r="23" spans="1:9" x14ac:dyDescent="0.25">
      <c r="A23" s="7" t="e">
        <f t="shared" si="3"/>
        <v>#DIV/0!</v>
      </c>
      <c r="B23" s="8">
        <v>2</v>
      </c>
      <c r="C23" s="9">
        <v>61</v>
      </c>
      <c r="D23" s="10" t="str">
        <f>IF(C23&gt;0,CONCATENATE((VLOOKUP($C23,[4]Inscription!$A$12:$G$211,3,FALSE)),"   ",(VLOOKUP($C23,[4]Inscription!$A$12:$G$211,4,FALSE)))," ")</f>
        <v xml:space="preserve">BOIVENT Kilian   </v>
      </c>
      <c r="E23" s="11"/>
      <c r="F23" s="12" t="str">
        <f>IF(C23&gt;0,(VLOOKUP($C23,[4]Inscription!$A$12:$G$211,5,FALSE))," ")</f>
        <v>BRIE LC</v>
      </c>
      <c r="G23" s="13" t="str">
        <f>IF(C23&gt;0,(VLOOKUP($C23,[4]Inscription!$A$12:$G$211,7,FALSE))," ")</f>
        <v>01693132779</v>
      </c>
      <c r="H23" s="12" t="str">
        <f>LEFT(IF(C23&gt;0,(VLOOKUP($C23,[4]Inscription!$A$12:$G$211,6,FALSE))," "),8)</f>
        <v>15.16</v>
      </c>
      <c r="I23" s="14"/>
    </row>
    <row r="25" spans="1:9" x14ac:dyDescent="0.25">
      <c r="A25" s="50" t="s">
        <v>0</v>
      </c>
      <c r="B25" s="52"/>
      <c r="C25" s="50" t="str">
        <f>CONCATENATE([5]Inscription!D26,"  ",[5]Inscription!G26)</f>
        <v xml:space="preserve">  </v>
      </c>
      <c r="D25" s="51"/>
      <c r="E25" s="51"/>
      <c r="F25" s="52"/>
      <c r="G25" s="53" t="str">
        <f>IF([5]Inscription!$D$4&gt;0,"DATE :  "&amp;TEXT([5]Inscription!D$4,"jj mmmm aaaa"),"")</f>
        <v>DATE :  14.012.2025</v>
      </c>
      <c r="H25" s="53"/>
      <c r="I25" s="53"/>
    </row>
    <row r="26" spans="1:9" x14ac:dyDescent="0.25">
      <c r="A26" s="60" t="s">
        <v>1</v>
      </c>
      <c r="B26" s="61"/>
      <c r="C26" s="55">
        <f>[5]Inscription!D29</f>
        <v>0</v>
      </c>
      <c r="D26" s="56"/>
      <c r="E26" s="57"/>
      <c r="F26" s="2" t="s">
        <v>2</v>
      </c>
      <c r="G26" s="3">
        <f>[5]Inscription!F32</f>
        <v>0</v>
      </c>
      <c r="H26" s="2" t="s">
        <v>3</v>
      </c>
      <c r="I26" s="3">
        <f>COUNTA(C28:C227)</f>
        <v>40</v>
      </c>
    </row>
    <row r="27" spans="1:9" ht="22.5" x14ac:dyDescent="0.25">
      <c r="A27" s="4" t="s">
        <v>4</v>
      </c>
      <c r="B27" s="5" t="s">
        <v>5</v>
      </c>
      <c r="C27" s="6" t="s">
        <v>6</v>
      </c>
      <c r="D27" s="58" t="s">
        <v>7</v>
      </c>
      <c r="E27" s="59"/>
      <c r="F27" s="6" t="s">
        <v>8</v>
      </c>
      <c r="G27" s="6" t="s">
        <v>9</v>
      </c>
      <c r="H27" s="6" t="s">
        <v>10</v>
      </c>
      <c r="I27" s="6" t="s">
        <v>11</v>
      </c>
    </row>
    <row r="28" spans="1:9" x14ac:dyDescent="0.25">
      <c r="A28" s="7" t="e">
        <f t="shared" ref="A28" si="4">IF(B28&lt;1,1000,(IF(AA28=B28,B28,(20100-SUM($AA$4:$AA$203))/(COUNTIF($AA$4:$AA$203,"T")))))</f>
        <v>#DIV/0!</v>
      </c>
      <c r="B28" s="8">
        <v>1</v>
      </c>
      <c r="C28" s="9">
        <v>51</v>
      </c>
      <c r="D28" s="10" t="str">
        <f>IF(C28&gt;0,CONCATENATE((VLOOKUP($C28,[5]Inscription!$A$12:$G$211,3,FALSE)),"   ",(VLOOKUP($C28,[5]Inscription!$A$12:$G$211,4,FALSE)))," ")</f>
        <v xml:space="preserve">MERCIER Severine   </v>
      </c>
      <c r="E28" s="11"/>
      <c r="F28" s="12" t="str">
        <f>IF(C28&gt;0,(VLOOKUP($C28,[5]Inscription!$A$12:$G$211,5,FALSE))," ")</f>
        <v>REPARSAC VC</v>
      </c>
      <c r="G28" s="13" t="str">
        <f>IF(C28&gt;0,(VLOOKUP($C28,[5]Inscription!$A$12:$G$211,7,FALSE))," ")</f>
        <v>01693125663</v>
      </c>
      <c r="H28" s="12" t="str">
        <f>LEFT(IF(C28&gt;0,(VLOOKUP($C28,[5]Inscription!$A$12:$G$211,6,FALSE))," "),8)</f>
        <v>F</v>
      </c>
      <c r="I28" s="14" t="s">
        <v>16</v>
      </c>
    </row>
    <row r="30" spans="1:9" x14ac:dyDescent="0.25">
      <c r="A30" s="49" t="s">
        <v>0</v>
      </c>
      <c r="B30" s="49"/>
      <c r="C30" s="50" t="str">
        <f>CONCATENATE([6]Inscription!D31,"  ",[6]Inscription!G31)</f>
        <v xml:space="preserve">  </v>
      </c>
      <c r="D30" s="51"/>
      <c r="E30" s="51"/>
      <c r="F30" s="52"/>
      <c r="G30" s="53" t="str">
        <f>IF([6]Inscription!$D$4&gt;0,"DATE :  "&amp;TEXT([6]Inscription!D$4,"jj mmmm aaaa"),"")</f>
        <v>DATE :  14.12.2025</v>
      </c>
      <c r="H30" s="53"/>
      <c r="I30" s="53"/>
    </row>
    <row r="31" spans="1:9" x14ac:dyDescent="0.25">
      <c r="A31" s="54" t="s">
        <v>1</v>
      </c>
      <c r="B31" s="54"/>
      <c r="C31" s="55">
        <f>[6]Inscription!D34</f>
        <v>0</v>
      </c>
      <c r="D31" s="56"/>
      <c r="E31" s="57"/>
      <c r="F31" s="2" t="s">
        <v>2</v>
      </c>
      <c r="G31" s="3">
        <f>[6]Inscription!F37</f>
        <v>0</v>
      </c>
      <c r="H31" s="2" t="s">
        <v>3</v>
      </c>
      <c r="I31" s="3">
        <f>COUNTA(C33:C232)</f>
        <v>36</v>
      </c>
    </row>
    <row r="32" spans="1:9" ht="22.5" x14ac:dyDescent="0.25">
      <c r="A32" s="4" t="s">
        <v>4</v>
      </c>
      <c r="B32" s="5" t="s">
        <v>5</v>
      </c>
      <c r="C32" s="6" t="s">
        <v>6</v>
      </c>
      <c r="D32" s="58" t="s">
        <v>7</v>
      </c>
      <c r="E32" s="59"/>
      <c r="F32" s="6" t="s">
        <v>8</v>
      </c>
      <c r="G32" s="6" t="s">
        <v>9</v>
      </c>
      <c r="H32" s="6" t="s">
        <v>10</v>
      </c>
      <c r="I32" s="6" t="s">
        <v>11</v>
      </c>
    </row>
    <row r="33" spans="1:9" x14ac:dyDescent="0.25">
      <c r="A33" s="7" t="e">
        <f t="shared" ref="A33:A38" si="5">IF(B33&lt;1,1000,(IF(AA33=B33,B33,(20100-SUM($AA$4:$AA$203))/(COUNTIF($AA$4:$AA$203,"T")))))</f>
        <v>#DIV/0!</v>
      </c>
      <c r="B33" s="8">
        <v>1</v>
      </c>
      <c r="C33" s="9">
        <v>47</v>
      </c>
      <c r="D33" s="10" t="str">
        <f>IF(C33&gt;0,CONCATENATE((VLOOKUP($C33,[6]Inscription!$A$12:$G$211,3,FALSE)),"   ",(VLOOKUP($C33,[6]Inscription!$A$12:$G$211,4,FALSE)))," ")</f>
        <v xml:space="preserve">BAUDAT Marc   </v>
      </c>
      <c r="E33" s="11"/>
      <c r="F33" s="12" t="str">
        <f>IF(C33&gt;0,(VLOOKUP($C33,[6]Inscription!$A$12:$G$211,5,FALSE))," ")</f>
        <v>UVC COUHE</v>
      </c>
      <c r="G33" s="13" t="str">
        <f>IF(C33&gt;0,(VLOOKUP($C33,[6]Inscription!$A$12:$G$211,7,FALSE))," ")</f>
        <v>08690242515</v>
      </c>
      <c r="H33" s="12" t="str">
        <f>LEFT(IF(C33&gt;0,(VLOOKUP($C33,[6]Inscription!$A$12:$G$211,6,FALSE))," "),8)</f>
        <v>4</v>
      </c>
      <c r="I33" s="14" t="s">
        <v>17</v>
      </c>
    </row>
    <row r="34" spans="1:9" x14ac:dyDescent="0.25">
      <c r="A34" s="7" t="e">
        <f t="shared" si="5"/>
        <v>#DIV/0!</v>
      </c>
      <c r="B34" s="8">
        <v>2</v>
      </c>
      <c r="C34" s="9">
        <v>46</v>
      </c>
      <c r="D34" s="10" t="str">
        <f>IF(C34&gt;0,CONCATENATE((VLOOKUP($C34,[6]Inscription!$A$12:$G$211,3,FALSE)),"   ",(VLOOKUP($C34,[6]Inscription!$A$12:$G$211,4,FALSE)))," ")</f>
        <v xml:space="preserve">PETIT Pascal   </v>
      </c>
      <c r="E34" s="11"/>
      <c r="F34" s="12" t="str">
        <f>IF(C34&gt;0,(VLOOKUP($C34,[6]Inscription!$A$12:$G$211,5,FALSE))," ")</f>
        <v>AC JAR</v>
      </c>
      <c r="G34" s="13" t="str">
        <f>IF(C34&gt;0,(VLOOKUP($C34,[6]Inscription!$A$12:$G$211,7,FALSE))," ")</f>
        <v>01653142630</v>
      </c>
      <c r="H34" s="12" t="str">
        <f>LEFT(IF(C34&gt;0,(VLOOKUP($C34,[6]Inscription!$A$12:$G$211,6,FALSE))," "),8)</f>
        <v>4</v>
      </c>
      <c r="I34" s="14"/>
    </row>
    <row r="35" spans="1:9" x14ac:dyDescent="0.25">
      <c r="A35" s="7" t="e">
        <f t="shared" si="5"/>
        <v>#DIV/0!</v>
      </c>
      <c r="B35" s="8">
        <v>3</v>
      </c>
      <c r="C35" s="9">
        <v>43</v>
      </c>
      <c r="D35" s="10" t="str">
        <f>IF(C35&gt;0,CONCATENATE((VLOOKUP($C35,[6]Inscription!$A$12:$G$211,3,FALSE)),"   ",(VLOOKUP($C35,[6]Inscription!$A$12:$G$211,4,FALSE)))," ")</f>
        <v xml:space="preserve">TAINON Patrice   </v>
      </c>
      <c r="E35" s="11"/>
      <c r="F35" s="12" t="str">
        <f>IF(C35&gt;0,(VLOOKUP($C35,[6]Inscription!$A$12:$G$211,5,FALSE))," ")</f>
        <v>VC MATHA</v>
      </c>
      <c r="G35" s="13" t="str">
        <f>IF(C35&gt;0,(VLOOKUP($C35,[6]Inscription!$A$12:$G$211,7,FALSE))," ")</f>
        <v>01766741705</v>
      </c>
      <c r="H35" s="12" t="str">
        <f>LEFT(IF(C35&gt;0,(VLOOKUP($C35,[6]Inscription!$A$12:$G$211,6,FALSE))," "),8)</f>
        <v>4</v>
      </c>
      <c r="I35" s="14"/>
    </row>
    <row r="36" spans="1:9" x14ac:dyDescent="0.25">
      <c r="A36" s="7" t="e">
        <f t="shared" si="5"/>
        <v>#DIV/0!</v>
      </c>
      <c r="B36" s="8">
        <v>4</v>
      </c>
      <c r="C36" s="9">
        <v>45</v>
      </c>
      <c r="D36" s="10" t="str">
        <f>IF(C36&gt;0,CONCATENATE((VLOOKUP($C36,[6]Inscription!$A$12:$G$211,3,FALSE)),"   ",(VLOOKUP($C36,[6]Inscription!$A$12:$G$211,4,FALSE)))," ")</f>
        <v xml:space="preserve">PENY Marcel   </v>
      </c>
      <c r="E36" s="11"/>
      <c r="F36" s="12" t="str">
        <f>IF(C36&gt;0,(VLOOKUP($C36,[6]Inscription!$A$12:$G$211,5,FALSE))," ")</f>
        <v>UVC COUHE</v>
      </c>
      <c r="G36" s="13" t="str">
        <f>IF(C36&gt;0,(VLOOKUP($C36,[6]Inscription!$A$12:$G$211,7,FALSE))," ")</f>
        <v>08645258440</v>
      </c>
      <c r="H36" s="12" t="str">
        <f>LEFT(IF(C36&gt;0,(VLOOKUP($C36,[6]Inscription!$A$12:$G$211,6,FALSE))," "),8)</f>
        <v>4</v>
      </c>
      <c r="I36" s="14"/>
    </row>
    <row r="37" spans="1:9" x14ac:dyDescent="0.25">
      <c r="A37" s="7" t="e">
        <f t="shared" si="5"/>
        <v>#DIV/0!</v>
      </c>
      <c r="B37" s="8">
        <v>5</v>
      </c>
      <c r="C37" s="9">
        <v>42</v>
      </c>
      <c r="D37" s="10" t="str">
        <f>IF(C37&gt;0,CONCATENATE((VLOOKUP($C37,[6]Inscription!$A$12:$G$211,3,FALSE)),"   ",(VLOOKUP($C37,[6]Inscription!$A$12:$G$211,4,FALSE)))," ")</f>
        <v xml:space="preserve">MOREAU Patrice   </v>
      </c>
      <c r="E37" s="11"/>
      <c r="F37" s="12" t="str">
        <f>IF(C37&gt;0,(VLOOKUP($C37,[6]Inscription!$A$12:$G$211,5,FALSE))," ")</f>
        <v>CC PUYMOYEN</v>
      </c>
      <c r="G37" s="13" t="str">
        <f>IF(C37&gt;0,(VLOOKUP($C37,[6]Inscription!$A$12:$G$211,7,FALSE))," ")</f>
        <v>01620109250</v>
      </c>
      <c r="H37" s="12" t="str">
        <f>LEFT(IF(C37&gt;0,(VLOOKUP($C37,[6]Inscription!$A$12:$G$211,6,FALSE))," "),8)</f>
        <v>4</v>
      </c>
      <c r="I37" s="14"/>
    </row>
    <row r="38" spans="1:9" x14ac:dyDescent="0.25">
      <c r="A38" s="7" t="e">
        <f t="shared" si="5"/>
        <v>#DIV/0!</v>
      </c>
      <c r="B38" s="8">
        <v>6</v>
      </c>
      <c r="C38" s="9">
        <v>41</v>
      </c>
      <c r="D38" s="10" t="str">
        <f>IF(C38&gt;0,CONCATENATE((VLOOKUP($C38,[6]Inscription!$A$12:$G$211,3,FALSE)),"   ",(VLOOKUP($C38,[6]Inscription!$A$12:$G$211,4,FALSE)))," ")</f>
        <v xml:space="preserve">PREVOT Alain   </v>
      </c>
      <c r="E38" s="11"/>
      <c r="F38" s="12" t="str">
        <f>IF(C38&gt;0,(VLOOKUP($C38,[6]Inscription!$A$12:$G$211,5,FALSE))," ")</f>
        <v>AL GOND PONTOUVRE</v>
      </c>
      <c r="G38" s="13" t="str">
        <f>IF(C38&gt;0,(VLOOKUP($C38,[6]Inscription!$A$12:$G$211,7,FALSE))," ")</f>
        <v>01693115924</v>
      </c>
      <c r="H38" s="12" t="str">
        <f>LEFT(IF(C38&gt;0,(VLOOKUP($C38,[6]Inscription!$A$12:$G$211,6,FALSE))," "),8)</f>
        <v>4</v>
      </c>
      <c r="I38" s="14"/>
    </row>
    <row r="40" spans="1:9" x14ac:dyDescent="0.25">
      <c r="A40" s="49" t="s">
        <v>0</v>
      </c>
      <c r="B40" s="49"/>
      <c r="C40" s="50" t="str">
        <f>CONCATENATE([7]Inscription!D41,"  ",[7]Inscription!G41)</f>
        <v xml:space="preserve">  </v>
      </c>
      <c r="D40" s="51"/>
      <c r="E40" s="51"/>
      <c r="F40" s="52"/>
      <c r="G40" s="53" t="str">
        <f>IF([7]Inscription!$D$4&gt;0,"DATE :  "&amp;TEXT([7]Inscription!D$4,"jj mmmm aaaa"),"")</f>
        <v>DATE :  14.12.2025</v>
      </c>
      <c r="H40" s="53"/>
      <c r="I40" s="53"/>
    </row>
    <row r="41" spans="1:9" x14ac:dyDescent="0.25">
      <c r="A41" s="54" t="s">
        <v>1</v>
      </c>
      <c r="B41" s="54"/>
      <c r="C41" s="55">
        <f>[7]Inscription!D44</f>
        <v>0</v>
      </c>
      <c r="D41" s="56"/>
      <c r="E41" s="57"/>
      <c r="F41" s="2" t="s">
        <v>2</v>
      </c>
      <c r="G41" s="3">
        <f>[7]Inscription!F47</f>
        <v>0</v>
      </c>
      <c r="H41" s="2" t="s">
        <v>3</v>
      </c>
      <c r="I41" s="3">
        <f>COUNTA(C43:C242)</f>
        <v>27</v>
      </c>
    </row>
    <row r="42" spans="1:9" ht="22.5" x14ac:dyDescent="0.25">
      <c r="A42" s="4" t="s">
        <v>4</v>
      </c>
      <c r="B42" s="5" t="s">
        <v>5</v>
      </c>
      <c r="C42" s="6" t="s">
        <v>6</v>
      </c>
      <c r="D42" s="58" t="s">
        <v>7</v>
      </c>
      <c r="E42" s="59"/>
      <c r="F42" s="6" t="s">
        <v>8</v>
      </c>
      <c r="G42" s="6" t="s">
        <v>9</v>
      </c>
      <c r="H42" s="6" t="s">
        <v>10</v>
      </c>
      <c r="I42" s="6" t="s">
        <v>11</v>
      </c>
    </row>
    <row r="43" spans="1:9" x14ac:dyDescent="0.25">
      <c r="A43" s="7" t="e">
        <f t="shared" ref="A43:A50" si="6">IF(B43&lt;1,1000,(IF(AA43=B43,B43,(20100-SUM($AA$4:$AA$203))/(COUNTIF($AA$4:$AA$203,"T")))))</f>
        <v>#DIV/0!</v>
      </c>
      <c r="B43" s="8">
        <v>1</v>
      </c>
      <c r="C43" s="9">
        <v>16</v>
      </c>
      <c r="D43" s="10" t="str">
        <f>IF(C43&gt;0,CONCATENATE((VLOOKUP($C43,[7]Inscription!$A$12:$G$211,3,FALSE)),"   ",(VLOOKUP($C43,[7]Inscription!$A$12:$G$211,4,FALSE)))," ")</f>
        <v xml:space="preserve">BLANCHON Julien   </v>
      </c>
      <c r="E43" s="11"/>
      <c r="F43" s="12" t="str">
        <f>IF(C43&gt;0,(VLOOKUP($C43,[7]Inscription!$A$12:$G$211,5,FALSE))," ")</f>
        <v>AC4B</v>
      </c>
      <c r="G43" s="13" t="str">
        <f>IF(C43&gt;0,(VLOOKUP($C43,[7]Inscription!$A$12:$G$211,7,FALSE))," ")</f>
        <v>01693140367</v>
      </c>
      <c r="H43" s="12" t="str">
        <f>LEFT(IF(C43&gt;0,(VLOOKUP($C43,[7]Inscription!$A$12:$G$211,6,FALSE))," "),8)</f>
        <v>3</v>
      </c>
      <c r="I43" s="14" t="s">
        <v>18</v>
      </c>
    </row>
    <row r="44" spans="1:9" x14ac:dyDescent="0.25">
      <c r="A44" s="7" t="e">
        <f t="shared" si="6"/>
        <v>#DIV/0!</v>
      </c>
      <c r="B44" s="8">
        <v>2</v>
      </c>
      <c r="C44" s="9">
        <v>13</v>
      </c>
      <c r="D44" s="10" t="str">
        <f>IF(C44&gt;0,CONCATENATE((VLOOKUP($C44,[7]Inscription!$A$12:$G$211,3,FALSE)),"   ",(VLOOKUP($C44,[7]Inscription!$A$12:$G$211,4,FALSE)))," ")</f>
        <v xml:space="preserve">BOIREAU Thierry   </v>
      </c>
      <c r="E44" s="11"/>
      <c r="F44" s="12" t="str">
        <f>IF(C44&gt;0,(VLOOKUP($C44,[7]Inscription!$A$12:$G$211,5,FALSE))," ")</f>
        <v>BRIE LC</v>
      </c>
      <c r="G44" s="13" t="str">
        <f>IF(C44&gt;0,(VLOOKUP($C44,[7]Inscription!$A$12:$G$211,7,FALSE))," ")</f>
        <v>01657117466</v>
      </c>
      <c r="H44" s="12" t="str">
        <f>LEFT(IF(C44&gt;0,(VLOOKUP($C44,[7]Inscription!$A$12:$G$211,6,FALSE))," "),8)</f>
        <v>3</v>
      </c>
      <c r="I44" s="14"/>
    </row>
    <row r="45" spans="1:9" x14ac:dyDescent="0.25">
      <c r="A45" s="7" t="e">
        <f t="shared" si="6"/>
        <v>#DIV/0!</v>
      </c>
      <c r="B45" s="8">
        <v>3</v>
      </c>
      <c r="C45" s="9">
        <v>17</v>
      </c>
      <c r="D45" s="10" t="str">
        <f>IF(C45&gt;0,CONCATENATE((VLOOKUP($C45,[7]Inscription!$A$12:$G$211,3,FALSE)),"   ",(VLOOKUP($C45,[7]Inscription!$A$12:$G$211,4,FALSE)))," ")</f>
        <v xml:space="preserve">FONTENY Alain   </v>
      </c>
      <c r="E45" s="11"/>
      <c r="F45" s="12" t="str">
        <f>IF(C45&gt;0,(VLOOKUP($C45,[7]Inscription!$A$12:$G$211,5,FALSE))," ")</f>
        <v>JPC LUSSAC</v>
      </c>
      <c r="G45" s="13" t="str">
        <f>IF(C45&gt;0,(VLOOKUP($C45,[7]Inscription!$A$12:$G$211,7,FALSE))," ")</f>
        <v>08653170164</v>
      </c>
      <c r="H45" s="12" t="str">
        <f>LEFT(IF(C45&gt;0,(VLOOKUP($C45,[7]Inscription!$A$12:$G$211,6,FALSE))," "),8)</f>
        <v>3</v>
      </c>
      <c r="I45" s="14"/>
    </row>
    <row r="46" spans="1:9" x14ac:dyDescent="0.25">
      <c r="A46" s="7" t="e">
        <f t="shared" si="6"/>
        <v>#DIV/0!</v>
      </c>
      <c r="B46" s="8">
        <v>4</v>
      </c>
      <c r="C46" s="9">
        <v>12</v>
      </c>
      <c r="D46" s="10" t="str">
        <f>IF(C46&gt;0,CONCATENATE((VLOOKUP($C46,[7]Inscription!$A$12:$G$211,3,FALSE)),"   ",(VLOOKUP($C46,[7]Inscription!$A$12:$G$211,4,FALSE)))," ")</f>
        <v xml:space="preserve">RAUTUREAU Enrick   </v>
      </c>
      <c r="E46" s="11"/>
      <c r="F46" s="12" t="str">
        <f>IF(C46&gt;0,(VLOOKUP($C46,[7]Inscription!$A$12:$G$211,5,FALSE))," ")</f>
        <v>AL GOND PONTOUVRE</v>
      </c>
      <c r="G46" s="13" t="str">
        <f>IF(C46&gt;0,(VLOOKUP($C46,[7]Inscription!$A$12:$G$211,7,FALSE))," ")</f>
        <v>0169308826</v>
      </c>
      <c r="H46" s="12" t="str">
        <f>LEFT(IF(C46&gt;0,(VLOOKUP($C46,[7]Inscription!$A$12:$G$211,6,FALSE))," "),8)</f>
        <v>3</v>
      </c>
      <c r="I46" s="14"/>
    </row>
    <row r="47" spans="1:9" x14ac:dyDescent="0.25">
      <c r="A47" s="7" t="e">
        <f t="shared" si="6"/>
        <v>#DIV/0!</v>
      </c>
      <c r="B47" s="8">
        <v>5</v>
      </c>
      <c r="C47" s="9">
        <v>11</v>
      </c>
      <c r="D47" s="10" t="str">
        <f>IF(C47&gt;0,CONCATENATE((VLOOKUP($C47,[7]Inscription!$A$12:$G$211,3,FALSE)),"   ",(VLOOKUP($C47,[7]Inscription!$A$12:$G$211,4,FALSE)))," ")</f>
        <v xml:space="preserve">PECHEUX Richard   </v>
      </c>
      <c r="E47" s="11"/>
      <c r="F47" s="12" t="str">
        <f>IF(C47&gt;0,(VLOOKUP($C47,[7]Inscription!$A$12:$G$211,5,FALSE))," ")</f>
        <v>AL GOND PONTOUVRE</v>
      </c>
      <c r="G47" s="13" t="str">
        <f>IF(C47&gt;0,(VLOOKUP($C47,[7]Inscription!$A$12:$G$211,7,FALSE))," ")</f>
        <v>01693139291</v>
      </c>
      <c r="H47" s="12" t="str">
        <f>LEFT(IF(C47&gt;0,(VLOOKUP($C47,[7]Inscription!$A$12:$G$211,6,FALSE))," "),8)</f>
        <v>3</v>
      </c>
      <c r="I47" s="14"/>
    </row>
    <row r="48" spans="1:9" x14ac:dyDescent="0.25">
      <c r="A48" s="7" t="e">
        <f t="shared" si="6"/>
        <v>#DIV/0!</v>
      </c>
      <c r="B48" s="8">
        <v>6</v>
      </c>
      <c r="C48" s="9">
        <v>19</v>
      </c>
      <c r="D48" s="10" t="str">
        <f>IF(C48&gt;0,CONCATENATE((VLOOKUP($C48,[7]Inscription!$A$12:$G$211,3,FALSE)),"   ",(VLOOKUP($C48,[7]Inscription!$A$12:$G$211,4,FALSE)))," ")</f>
        <v xml:space="preserve">JEANNEAU Sonia   </v>
      </c>
      <c r="E48" s="11"/>
      <c r="F48" s="12" t="str">
        <f>IF(C48&gt;0,(VLOOKUP($C48,[7]Inscription!$A$12:$G$211,5,FALSE))," ")</f>
        <v>MAUZE SPORT NATURE</v>
      </c>
      <c r="G48" s="13" t="str">
        <f>IF(C48&gt;0,(VLOOKUP($C48,[7]Inscription!$A$12:$G$211,7,FALSE))," ")</f>
        <v>07970119400</v>
      </c>
      <c r="H48" s="12" t="str">
        <f>LEFT(IF(C48&gt;0,(VLOOKUP($C48,[7]Inscription!$A$12:$G$211,6,FALSE))," "),8)</f>
        <v>3</v>
      </c>
      <c r="I48" s="14"/>
    </row>
    <row r="49" spans="1:9" x14ac:dyDescent="0.25">
      <c r="A49" s="7" t="e">
        <f t="shared" si="6"/>
        <v>#DIV/0!</v>
      </c>
      <c r="B49" s="8">
        <v>7</v>
      </c>
      <c r="C49" s="9">
        <v>15</v>
      </c>
      <c r="D49" s="10" t="str">
        <f>IF(C49&gt;0,CONCATENATE((VLOOKUP($C49,[7]Inscription!$A$12:$G$211,3,FALSE)),"   ",(VLOOKUP($C49,[7]Inscription!$A$12:$G$211,4,FALSE)))," ")</f>
        <v xml:space="preserve">GILLERON Philippe   </v>
      </c>
      <c r="E49" s="11"/>
      <c r="F49" s="12" t="str">
        <f>IF(C49&gt;0,(VLOOKUP($C49,[7]Inscription!$A$12:$G$211,5,FALSE))," ")</f>
        <v>REPARSAC VC</v>
      </c>
      <c r="G49" s="13" t="str">
        <f>IF(C49&gt;0,(VLOOKUP($C49,[7]Inscription!$A$12:$G$211,7,FALSE))," ")</f>
        <v>01693108876</v>
      </c>
      <c r="H49" s="12" t="str">
        <f>LEFT(IF(C49&gt;0,(VLOOKUP($C49,[7]Inscription!$A$12:$G$211,6,FALSE))," "),8)</f>
        <v>3</v>
      </c>
      <c r="I49" s="14"/>
    </row>
    <row r="50" spans="1:9" x14ac:dyDescent="0.25">
      <c r="A50" s="7" t="e">
        <f t="shared" si="6"/>
        <v>#DIV/0!</v>
      </c>
      <c r="B50" s="8">
        <v>8</v>
      </c>
      <c r="C50" s="9">
        <v>18</v>
      </c>
      <c r="D50" s="10" t="str">
        <f>IF(C50&gt;0,CONCATENATE((VLOOKUP($C50,[7]Inscription!$A$12:$G$211,3,FALSE)),"   ",(VLOOKUP($C50,[7]Inscription!$A$12:$G$211,4,FALSE)))," ")</f>
        <v xml:space="preserve">BREQUE Herve   </v>
      </c>
      <c r="E50" s="11"/>
      <c r="F50" s="12" t="str">
        <f>IF(C50&gt;0,(VLOOKUP($C50,[7]Inscription!$A$12:$G$211,5,FALSE))," ")</f>
        <v>AC NEUVILLE</v>
      </c>
      <c r="G50" s="13" t="str">
        <f>IF(C50&gt;0,(VLOOKUP($C50,[7]Inscription!$A$12:$G$211,7,FALSE))," ")</f>
        <v>08604858428</v>
      </c>
      <c r="H50" s="12" t="str">
        <f>LEFT(IF(C50&gt;0,(VLOOKUP($C50,[7]Inscription!$A$12:$G$211,6,FALSE))," "),8)</f>
        <v>3</v>
      </c>
      <c r="I50" s="14"/>
    </row>
    <row r="52" spans="1:9" x14ac:dyDescent="0.25">
      <c r="A52" s="49" t="s">
        <v>0</v>
      </c>
      <c r="B52" s="49"/>
      <c r="C52" s="50" t="str">
        <f>CONCATENATE([8]Inscription!D53,"  ",[8]Inscription!G53)</f>
        <v xml:space="preserve">  </v>
      </c>
      <c r="D52" s="51"/>
      <c r="E52" s="51"/>
      <c r="F52" s="52"/>
      <c r="G52" s="53" t="str">
        <f>IF([8]Inscription!$D$4&gt;0,"DATE :  "&amp;TEXT([8]Inscription!D$4,"jj mmmm aaaa"),"")</f>
        <v>DATE :  14.12.2025</v>
      </c>
      <c r="H52" s="53"/>
      <c r="I52" s="53"/>
    </row>
    <row r="53" spans="1:9" x14ac:dyDescent="0.25">
      <c r="A53" s="54" t="s">
        <v>1</v>
      </c>
      <c r="B53" s="54"/>
      <c r="C53" s="55">
        <f>[8]Inscription!D56</f>
        <v>0</v>
      </c>
      <c r="D53" s="56"/>
      <c r="E53" s="57"/>
      <c r="F53" s="2" t="s">
        <v>2</v>
      </c>
      <c r="G53" s="3">
        <f>[8]Inscription!F59</f>
        <v>0</v>
      </c>
      <c r="H53" s="2" t="s">
        <v>3</v>
      </c>
      <c r="I53" s="3">
        <f>COUNTA(C55:C254)</f>
        <v>16</v>
      </c>
    </row>
    <row r="54" spans="1:9" ht="22.5" x14ac:dyDescent="0.25">
      <c r="A54" s="4" t="s">
        <v>4</v>
      </c>
      <c r="B54" s="5" t="s">
        <v>5</v>
      </c>
      <c r="C54" s="6" t="s">
        <v>6</v>
      </c>
      <c r="D54" s="58" t="s">
        <v>7</v>
      </c>
      <c r="E54" s="59"/>
      <c r="F54" s="6" t="s">
        <v>8</v>
      </c>
      <c r="G54" s="6" t="s">
        <v>9</v>
      </c>
      <c r="H54" s="6" t="s">
        <v>10</v>
      </c>
      <c r="I54" s="6" t="s">
        <v>11</v>
      </c>
    </row>
    <row r="55" spans="1:9" x14ac:dyDescent="0.25">
      <c r="A55" s="7" t="e">
        <f t="shared" ref="A55:A61" si="7">IF(B55&lt;1,1000,(IF(AA55=B55,B55,(20100-SUM($AA$4:$AA$203))/(COUNTIF($AA$4:$AA$203,"T")))))</f>
        <v>#DIV/0!</v>
      </c>
      <c r="B55" s="8">
        <v>1</v>
      </c>
      <c r="C55" s="9">
        <v>24</v>
      </c>
      <c r="D55" s="10" t="str">
        <f>IF(C55&gt;0,CONCATENATE((VLOOKUP($C55,[8]Inscription!$A$12:$G$211,3,FALSE)),"   ",(VLOOKUP($C55,[8]Inscription!$A$12:$G$211,4,FALSE)))," ")</f>
        <v xml:space="preserve">MERCIER Sebastien   </v>
      </c>
      <c r="E55" s="11"/>
      <c r="F55" s="12" t="str">
        <f>IF(C55&gt;0,(VLOOKUP($C55,[8]Inscription!$A$12:$G$211,5,FALSE))," ")</f>
        <v>REPARSAC VC</v>
      </c>
      <c r="G55" s="13" t="str">
        <f>IF(C55&gt;0,(VLOOKUP($C55,[8]Inscription!$A$12:$G$211,7,FALSE))," ")</f>
        <v>01693091846</v>
      </c>
      <c r="H55" s="12" t="str">
        <f>LEFT(IF(C55&gt;0,(VLOOKUP($C55,[8]Inscription!$A$12:$G$211,6,FALSE))," "),8)</f>
        <v>2</v>
      </c>
      <c r="I55" s="14" t="s">
        <v>19</v>
      </c>
    </row>
    <row r="56" spans="1:9" x14ac:dyDescent="0.25">
      <c r="A56" s="7" t="e">
        <f t="shared" si="7"/>
        <v>#DIV/0!</v>
      </c>
      <c r="B56" s="8">
        <v>2</v>
      </c>
      <c r="C56" s="9">
        <v>26</v>
      </c>
      <c r="D56" s="10" t="str">
        <f>IF(C56&gt;0,CONCATENATE((VLOOKUP($C56,[8]Inscription!$A$12:$G$211,3,FALSE)),"   ",(VLOOKUP($C56,[8]Inscription!$A$12:$G$211,4,FALSE)))," ")</f>
        <v xml:space="preserve">DAVID Jerome   </v>
      </c>
      <c r="E56" s="11"/>
      <c r="F56" s="12" t="str">
        <f>IF(C56&gt;0,(VLOOKUP($C56,[8]Inscription!$A$12:$G$211,5,FALSE))," ")</f>
        <v>VAL DE SEVRE</v>
      </c>
      <c r="G56" s="13" t="str">
        <f>IF(C56&gt;0,(VLOOKUP($C56,[8]Inscription!$A$12:$G$211,7,FALSE))," ")</f>
        <v>07970122407</v>
      </c>
      <c r="H56" s="12" t="str">
        <f>LEFT(IF(C56&gt;0,(VLOOKUP($C56,[8]Inscription!$A$12:$G$211,6,FALSE))," "),8)</f>
        <v>2</v>
      </c>
      <c r="I56" s="14"/>
    </row>
    <row r="57" spans="1:9" x14ac:dyDescent="0.25">
      <c r="A57" s="7" t="e">
        <f t="shared" si="7"/>
        <v>#DIV/0!</v>
      </c>
      <c r="B57" s="8">
        <v>3</v>
      </c>
      <c r="C57" s="9">
        <v>21</v>
      </c>
      <c r="D57" s="10" t="str">
        <f>IF(C57&gt;0,CONCATENATE((VLOOKUP($C57,[8]Inscription!$A$12:$G$211,3,FALSE)),"   ",(VLOOKUP($C57,[8]Inscription!$A$12:$G$211,4,FALSE)))," ")</f>
        <v xml:space="preserve">FREDOU Sebastien   </v>
      </c>
      <c r="E57" s="11"/>
      <c r="F57" s="12" t="str">
        <f>IF(C57&gt;0,(VLOOKUP($C57,[8]Inscription!$A$12:$G$211,5,FALSE))," ")</f>
        <v>CC CASTEL</v>
      </c>
      <c r="G57" s="13" t="str">
        <f>IF(C57&gt;0,(VLOOKUP($C57,[8]Inscription!$A$12:$G$211,7,FALSE))," ")</f>
        <v>01693088206</v>
      </c>
      <c r="H57" s="12" t="str">
        <f>LEFT(IF(C57&gt;0,(VLOOKUP($C57,[8]Inscription!$A$12:$G$211,6,FALSE))," "),8)</f>
        <v>2</v>
      </c>
      <c r="I57" s="14"/>
    </row>
    <row r="58" spans="1:9" x14ac:dyDescent="0.25">
      <c r="A58" s="7" t="e">
        <f t="shared" si="7"/>
        <v>#DIV/0!</v>
      </c>
      <c r="B58" s="8">
        <v>4</v>
      </c>
      <c r="C58" s="9">
        <v>27</v>
      </c>
      <c r="D58" s="10" t="str">
        <f>IF(C58&gt;0,CONCATENATE((VLOOKUP($C58,[8]Inscription!$A$12:$G$211,3,FALSE)),"   ",(VLOOKUP($C58,[8]Inscription!$A$12:$G$211,4,FALSE)))," ")</f>
        <v xml:space="preserve">BECQUET Maxime   </v>
      </c>
      <c r="E58" s="11"/>
      <c r="F58" s="12" t="str">
        <f>IF(C58&gt;0,(VLOOKUP($C58,[8]Inscription!$A$12:$G$211,5,FALSE))," ")</f>
        <v>UVC COUHE</v>
      </c>
      <c r="G58" s="13" t="str">
        <f>IF(C58&gt;0,(VLOOKUP($C58,[8]Inscription!$A$12:$G$211,7,FALSE))," ")</f>
        <v>08620081028</v>
      </c>
      <c r="H58" s="12" t="str">
        <f>LEFT(IF(C58&gt;0,(VLOOKUP($C58,[8]Inscription!$A$12:$G$211,6,FALSE))," "),8)</f>
        <v>2</v>
      </c>
      <c r="I58" s="14"/>
    </row>
    <row r="59" spans="1:9" x14ac:dyDescent="0.25">
      <c r="A59" s="7" t="e">
        <f t="shared" si="7"/>
        <v>#DIV/0!</v>
      </c>
      <c r="B59" s="8">
        <v>5</v>
      </c>
      <c r="C59" s="9">
        <v>23</v>
      </c>
      <c r="D59" s="10" t="str">
        <f>IF(C59&gt;0,CONCATENATE((VLOOKUP($C59,[8]Inscription!$A$12:$G$211,3,FALSE)),"   ",(VLOOKUP($C59,[8]Inscription!$A$12:$G$211,4,FALSE)))," ")</f>
        <v xml:space="preserve">BIRONNEAU Eric   </v>
      </c>
      <c r="E59" s="11"/>
      <c r="F59" s="12" t="str">
        <f>IF(C59&gt;0,(VLOOKUP($C59,[8]Inscription!$A$12:$G$211,5,FALSE))," ")</f>
        <v>CYCLOCLUB LA LEGERE</v>
      </c>
      <c r="G59" s="13" t="str">
        <f>IF(C59&gt;0,(VLOOKUP($C59,[8]Inscription!$A$12:$G$211,7,FALSE))," ")</f>
        <v>07947354038</v>
      </c>
      <c r="H59" s="12" t="str">
        <f>LEFT(IF(C59&gt;0,(VLOOKUP($C59,[8]Inscription!$A$12:$G$211,6,FALSE))," "),8)</f>
        <v>2</v>
      </c>
      <c r="I59" s="14"/>
    </row>
    <row r="60" spans="1:9" x14ac:dyDescent="0.25">
      <c r="A60" s="7" t="e">
        <f t="shared" si="7"/>
        <v>#DIV/0!</v>
      </c>
      <c r="B60" s="8">
        <v>6</v>
      </c>
      <c r="C60" s="9">
        <v>25</v>
      </c>
      <c r="D60" s="10" t="str">
        <f>IF(C60&gt;0,CONCATENATE((VLOOKUP($C60,[8]Inscription!$A$12:$G$211,3,FALSE)),"   ",(VLOOKUP($C60,[8]Inscription!$A$12:$G$211,4,FALSE)))," ")</f>
        <v xml:space="preserve">MAGNANT Christian   </v>
      </c>
      <c r="E60" s="11"/>
      <c r="F60" s="12" t="str">
        <f>IF(C60&gt;0,(VLOOKUP($C60,[8]Inscription!$A$12:$G$211,5,FALSE))," ")</f>
        <v>CO COURONNAIS</v>
      </c>
      <c r="G60" s="13" t="str">
        <f>IF(C60&gt;0,(VLOOKUP($C60,[8]Inscription!$A$12:$G$211,7,FALSE))," ")</f>
        <v>01693124383</v>
      </c>
      <c r="H60" s="12" t="str">
        <f>LEFT(IF(C60&gt;0,(VLOOKUP($C60,[8]Inscription!$A$12:$G$211,6,FALSE))," "),8)</f>
        <v>2</v>
      </c>
      <c r="I60" s="14"/>
    </row>
    <row r="61" spans="1:9" x14ac:dyDescent="0.25">
      <c r="A61" s="7" t="e">
        <f t="shared" si="7"/>
        <v>#DIV/0!</v>
      </c>
      <c r="B61" s="8">
        <v>7</v>
      </c>
      <c r="C61" s="9">
        <v>22</v>
      </c>
      <c r="D61" s="10" t="str">
        <f>IF(C61&gt;0,CONCATENATE((VLOOKUP($C61,[8]Inscription!$A$12:$G$211,3,FALSE)),"   ",(VLOOKUP($C61,[8]Inscription!$A$12:$G$211,4,FALSE)))," ")</f>
        <v xml:space="preserve">ALVES Gwendoline   </v>
      </c>
      <c r="E61" s="11"/>
      <c r="F61" s="12" t="str">
        <f>IF(C61&gt;0,(VLOOKUP($C61,[8]Inscription!$A$12:$G$211,5,FALSE))," ")</f>
        <v>CYCLO CLUB BOSMIE</v>
      </c>
      <c r="G61" s="13" t="str">
        <f>IF(C61&gt;0,(VLOOKUP($C61,[8]Inscription!$A$12:$G$211,7,FALSE))," ")</f>
        <v>08799943588</v>
      </c>
      <c r="H61" s="12" t="str">
        <f>LEFT(IF(C61&gt;0,(VLOOKUP($C61,[8]Inscription!$A$12:$G$211,6,FALSE))," "),8)</f>
        <v>2</v>
      </c>
      <c r="I61" s="14"/>
    </row>
    <row r="63" spans="1:9" x14ac:dyDescent="0.25">
      <c r="A63" s="49" t="s">
        <v>0</v>
      </c>
      <c r="B63" s="49"/>
      <c r="C63" s="50" t="str">
        <f>CONCATENATE([9]Inscription!D64,"  ",[9]Inscription!G64)</f>
        <v xml:space="preserve">  </v>
      </c>
      <c r="D63" s="51"/>
      <c r="E63" s="51"/>
      <c r="F63" s="52"/>
      <c r="G63" s="53" t="str">
        <f>IF([9]Inscription!$D$4&gt;0,"DATE :  "&amp;TEXT([9]Inscription!D$4,"jj mmmm aaaa"),"")</f>
        <v>DATE :  14.12.2025</v>
      </c>
      <c r="H63" s="53"/>
      <c r="I63" s="53"/>
    </row>
    <row r="64" spans="1:9" x14ac:dyDescent="0.25">
      <c r="A64" s="54" t="s">
        <v>1</v>
      </c>
      <c r="B64" s="54"/>
      <c r="C64" s="55">
        <f>[9]Inscription!D67</f>
        <v>0</v>
      </c>
      <c r="D64" s="56"/>
      <c r="E64" s="57"/>
      <c r="F64" s="2" t="s">
        <v>2</v>
      </c>
      <c r="G64" s="3">
        <f>[9]Inscription!F70</f>
        <v>0</v>
      </c>
      <c r="H64" s="2" t="s">
        <v>3</v>
      </c>
      <c r="I64" s="3">
        <f>COUNTA(C66:C265)</f>
        <v>6</v>
      </c>
    </row>
    <row r="65" spans="1:9" ht="22.5" x14ac:dyDescent="0.25">
      <c r="A65" s="4" t="s">
        <v>4</v>
      </c>
      <c r="B65" s="5" t="s">
        <v>5</v>
      </c>
      <c r="C65" s="6" t="s">
        <v>6</v>
      </c>
      <c r="D65" s="58" t="s">
        <v>7</v>
      </c>
      <c r="E65" s="59"/>
      <c r="F65" s="6" t="s">
        <v>8</v>
      </c>
      <c r="G65" s="6" t="s">
        <v>9</v>
      </c>
      <c r="H65" s="6" t="s">
        <v>10</v>
      </c>
      <c r="I65" s="6" t="s">
        <v>11</v>
      </c>
    </row>
    <row r="66" spans="1:9" x14ac:dyDescent="0.25">
      <c r="A66" s="7" t="e">
        <f t="shared" ref="A66:A71" si="8">IF(B66&lt;1,1000,(IF(AA66=B66,B66,(20100-SUM($AA$4:$AA$203))/(COUNTIF($AA$4:$AA$203,"T")))))</f>
        <v>#DIV/0!</v>
      </c>
      <c r="B66" s="8">
        <v>1</v>
      </c>
      <c r="C66" s="9">
        <v>3</v>
      </c>
      <c r="D66" s="10" t="str">
        <f>IF(C66&gt;0,CONCATENATE((VLOOKUP($C66,[9]Inscription!$A$12:$G$211,3,FALSE)),"   ",(VLOOKUP($C66,[9]Inscription!$A$12:$G$211,4,FALSE)))," ")</f>
        <v xml:space="preserve">BIELOFF Mathieu   </v>
      </c>
      <c r="E66" s="11"/>
      <c r="F66" s="12" t="str">
        <f>IF(C66&gt;0,(VLOOKUP($C66,[9]Inscription!$A$12:$G$211,5,FALSE))," ")</f>
        <v>VELO SAUVAGE POITEVIN</v>
      </c>
      <c r="G66" s="13" t="str">
        <f>IF(C66&gt;0,(VLOOKUP($C66,[9]Inscription!$A$12:$G$211,7,FALSE))," ")</f>
        <v>08690247043</v>
      </c>
      <c r="H66" s="12" t="str">
        <f>LEFT(IF(C66&gt;0,(VLOOKUP($C66,[9]Inscription!$A$12:$G$211,6,FALSE))," "),8)</f>
        <v>1</v>
      </c>
      <c r="I66" s="14" t="s">
        <v>20</v>
      </c>
    </row>
    <row r="67" spans="1:9" x14ac:dyDescent="0.25">
      <c r="A67" s="7" t="e">
        <f t="shared" si="8"/>
        <v>#DIV/0!</v>
      </c>
      <c r="B67" s="8">
        <v>2</v>
      </c>
      <c r="C67" s="9">
        <v>2</v>
      </c>
      <c r="D67" s="10" t="str">
        <f>IF(C67&gt;0,CONCATENATE((VLOOKUP($C67,[9]Inscription!$A$12:$G$211,3,FALSE)),"   ",(VLOOKUP($C67,[9]Inscription!$A$12:$G$211,4,FALSE)))," ")</f>
        <v xml:space="preserve">PERCEVAULT Teddy   </v>
      </c>
      <c r="E67" s="11"/>
      <c r="F67" s="12" t="str">
        <f>IF(C67&gt;0,(VLOOKUP($C67,[9]Inscription!$A$12:$G$211,5,FALSE))," ")</f>
        <v>CYCLO CLUB LA LEGERE</v>
      </c>
      <c r="G67" s="13" t="str">
        <f>IF(C67&gt;0,(VLOOKUP($C67,[9]Inscription!$A$12:$G$211,7,FALSE))," ")</f>
        <v>07970160398</v>
      </c>
      <c r="H67" s="12" t="str">
        <f>LEFT(IF(C67&gt;0,(VLOOKUP($C67,[9]Inscription!$A$12:$G$211,6,FALSE))," "),8)</f>
        <v>1</v>
      </c>
      <c r="I67" s="14"/>
    </row>
    <row r="68" spans="1:9" x14ac:dyDescent="0.25">
      <c r="A68" s="7" t="e">
        <f t="shared" si="8"/>
        <v>#DIV/0!</v>
      </c>
      <c r="B68" s="8">
        <v>3</v>
      </c>
      <c r="C68" s="9">
        <v>1</v>
      </c>
      <c r="D68" s="10" t="str">
        <f>IF(C68&gt;0,CONCATENATE((VLOOKUP($C68,[9]Inscription!$A$12:$G$211,3,FALSE)),"   ",(VLOOKUP($C68,[9]Inscription!$A$12:$G$211,4,FALSE)))," ")</f>
        <v xml:space="preserve">GAUTHIER Pierrick   </v>
      </c>
      <c r="E68" s="11"/>
      <c r="F68" s="12" t="str">
        <f>IF(C68&gt;0,(VLOOKUP($C68,[9]Inscription!$A$12:$G$211,5,FALSE))," ")</f>
        <v>AL GOND PONTOUVRE</v>
      </c>
      <c r="G68" s="13" t="str">
        <f>IF(C68&gt;0,(VLOOKUP($C68,[9]Inscription!$A$12:$G$211,7,FALSE))," ")</f>
        <v>01664118252</v>
      </c>
      <c r="H68" s="12" t="str">
        <f>LEFT(IF(C68&gt;0,(VLOOKUP($C68,[9]Inscription!$A$12:$G$211,6,FALSE))," "),8)</f>
        <v>1</v>
      </c>
      <c r="I68" s="14"/>
    </row>
    <row r="69" spans="1:9" x14ac:dyDescent="0.25">
      <c r="A69" s="7" t="e">
        <f t="shared" si="8"/>
        <v>#DIV/0!</v>
      </c>
      <c r="B69" s="8">
        <v>4</v>
      </c>
      <c r="C69" s="9">
        <v>6</v>
      </c>
      <c r="D69" s="10" t="str">
        <f>IF(C69&gt;0,CONCATENATE((VLOOKUP($C69,[9]Inscription!$A$12:$G$211,3,FALSE)),"   ",(VLOOKUP($C69,[9]Inscription!$A$12:$G$211,4,FALSE)))," ")</f>
        <v xml:space="preserve">TROCHON Philippe   </v>
      </c>
      <c r="E69" s="11"/>
      <c r="F69" s="12" t="str">
        <f>IF(C69&gt;0,(VLOOKUP($C69,[9]Inscription!$A$12:$G$211,5,FALSE))," ")</f>
        <v>VELO SAUVAGE POITEVIN</v>
      </c>
      <c r="G69" s="13" t="str">
        <f>IF(C69&gt;0,(VLOOKUP($C69,[9]Inscription!$A$12:$G$211,7,FALSE))," ")</f>
        <v>08666078048</v>
      </c>
      <c r="H69" s="12" t="str">
        <f>LEFT(IF(C69&gt;0,(VLOOKUP($C69,[9]Inscription!$A$12:$G$211,6,FALSE))," "),8)</f>
        <v>1</v>
      </c>
      <c r="I69" s="14"/>
    </row>
    <row r="70" spans="1:9" x14ac:dyDescent="0.25">
      <c r="A70" s="7" t="e">
        <f t="shared" si="8"/>
        <v>#DIV/0!</v>
      </c>
      <c r="B70" s="8">
        <v>5</v>
      </c>
      <c r="C70" s="9">
        <v>4</v>
      </c>
      <c r="D70" s="10" t="str">
        <f>IF(C70&gt;0,CONCATENATE((VLOOKUP($C70,[9]Inscription!$A$12:$G$211,3,FALSE)),"   ",(VLOOKUP($C70,[9]Inscription!$A$12:$G$211,4,FALSE)))," ")</f>
        <v xml:space="preserve">BAUDOUIN Leo   </v>
      </c>
      <c r="E70" s="11"/>
      <c r="F70" s="12" t="str">
        <f>IF(C70&gt;0,(VLOOKUP($C70,[9]Inscription!$A$12:$G$211,5,FALSE))," ")</f>
        <v>CYCLO CLUB LA LEGERE</v>
      </c>
      <c r="G70" s="13" t="str">
        <f>IF(C70&gt;0,(VLOOKUP($C70,[9]Inscription!$A$12:$G$211,7,FALSE))," ")</f>
        <v>07970171070</v>
      </c>
      <c r="H70" s="12" t="str">
        <f>LEFT(IF(C70&gt;0,(VLOOKUP($C70,[9]Inscription!$A$12:$G$211,6,FALSE))," "),8)</f>
        <v>1</v>
      </c>
      <c r="I70" s="14"/>
    </row>
    <row r="71" spans="1:9" x14ac:dyDescent="0.25">
      <c r="A71" s="7" t="e">
        <f t="shared" si="8"/>
        <v>#DIV/0!</v>
      </c>
      <c r="B71" s="8">
        <v>6</v>
      </c>
      <c r="C71" s="9">
        <v>5</v>
      </c>
      <c r="D71" s="10" t="str">
        <f>IF(C71&gt;0,CONCATENATE((VLOOKUP($C71,[9]Inscription!$A$12:$G$211,3,FALSE)),"   ",(VLOOKUP($C71,[9]Inscription!$A$12:$G$211,4,FALSE)))," ")</f>
        <v xml:space="preserve">DELHOUME Stephane   </v>
      </c>
      <c r="E71" s="11"/>
      <c r="F71" s="12" t="str">
        <f>IF(C71&gt;0,(VLOOKUP($C71,[9]Inscription!$A$12:$G$211,5,FALSE))," ")</f>
        <v>UVC COUHE</v>
      </c>
      <c r="G71" s="13" t="str">
        <f>IF(C71&gt;0,(VLOOKUP($C71,[9]Inscription!$A$12:$G$211,7,FALSE))," ")</f>
        <v>08661102233</v>
      </c>
      <c r="H71" s="12" t="str">
        <f>LEFT(IF(C71&gt;0,(VLOOKUP($C71,[9]Inscription!$A$12:$G$211,6,FALSE))," "),8)</f>
        <v>1</v>
      </c>
      <c r="I71" s="14"/>
    </row>
  </sheetData>
  <mergeCells count="54">
    <mergeCell ref="D3:E3"/>
    <mergeCell ref="A1:B1"/>
    <mergeCell ref="C1:F1"/>
    <mergeCell ref="G1:I1"/>
    <mergeCell ref="A2:B2"/>
    <mergeCell ref="C2:E2"/>
    <mergeCell ref="D15:E15"/>
    <mergeCell ref="A8:B8"/>
    <mergeCell ref="C8:F8"/>
    <mergeCell ref="G8:I8"/>
    <mergeCell ref="A9:B9"/>
    <mergeCell ref="C9:E9"/>
    <mergeCell ref="D10:E10"/>
    <mergeCell ref="A13:B13"/>
    <mergeCell ref="C13:F13"/>
    <mergeCell ref="G13:I13"/>
    <mergeCell ref="A14:B14"/>
    <mergeCell ref="C14:E14"/>
    <mergeCell ref="D27:E27"/>
    <mergeCell ref="A19:B19"/>
    <mergeCell ref="C19:F19"/>
    <mergeCell ref="G19:I19"/>
    <mergeCell ref="A20:B20"/>
    <mergeCell ref="C20:E20"/>
    <mergeCell ref="D21:E21"/>
    <mergeCell ref="A25:B25"/>
    <mergeCell ref="C25:F25"/>
    <mergeCell ref="G25:I25"/>
    <mergeCell ref="A26:B26"/>
    <mergeCell ref="C26:E26"/>
    <mergeCell ref="D42:E42"/>
    <mergeCell ref="A30:B30"/>
    <mergeCell ref="C30:F30"/>
    <mergeCell ref="G30:I30"/>
    <mergeCell ref="A31:B31"/>
    <mergeCell ref="C31:E31"/>
    <mergeCell ref="D32:E32"/>
    <mergeCell ref="A40:B40"/>
    <mergeCell ref="C40:F40"/>
    <mergeCell ref="G40:I40"/>
    <mergeCell ref="A41:B41"/>
    <mergeCell ref="C41:E41"/>
    <mergeCell ref="D65:E65"/>
    <mergeCell ref="A52:B52"/>
    <mergeCell ref="C52:F52"/>
    <mergeCell ref="G52:I52"/>
    <mergeCell ref="A53:B53"/>
    <mergeCell ref="C53:E53"/>
    <mergeCell ref="D54:E54"/>
    <mergeCell ref="A63:B63"/>
    <mergeCell ref="C63:F63"/>
    <mergeCell ref="G63:I63"/>
    <mergeCell ref="A64:B64"/>
    <mergeCell ref="C64:E6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DFBE-359E-40BC-9743-95ABF624A4E4}">
  <dimension ref="A1:G91"/>
  <sheetViews>
    <sheetView topLeftCell="A76" workbookViewId="0">
      <selection activeCell="C98" sqref="C98"/>
    </sheetView>
  </sheetViews>
  <sheetFormatPr baseColWidth="10" defaultRowHeight="15" x14ac:dyDescent="0.25"/>
  <cols>
    <col min="5" max="5" width="23.140625" bestFit="1" customWidth="1"/>
  </cols>
  <sheetData>
    <row r="1" spans="1:7" ht="15.75" x14ac:dyDescent="0.25">
      <c r="A1" s="15" t="s">
        <v>21</v>
      </c>
      <c r="B1" s="16"/>
      <c r="C1" s="17"/>
      <c r="D1" s="15" t="s">
        <v>22</v>
      </c>
      <c r="E1" s="16"/>
      <c r="F1" s="16"/>
      <c r="G1" s="17"/>
    </row>
    <row r="2" spans="1:7" ht="15.75" x14ac:dyDescent="0.25">
      <c r="A2" s="15" t="s">
        <v>23</v>
      </c>
      <c r="B2" s="16"/>
      <c r="C2" s="17"/>
      <c r="D2" s="15" t="s">
        <v>24</v>
      </c>
      <c r="E2" s="17"/>
      <c r="F2" s="18" t="s">
        <v>25</v>
      </c>
      <c r="G2" s="18"/>
    </row>
    <row r="3" spans="1:7" ht="15.75" x14ac:dyDescent="0.25">
      <c r="A3" s="15" t="s">
        <v>26</v>
      </c>
      <c r="B3" s="16"/>
      <c r="C3" s="17"/>
      <c r="D3" s="19" t="s">
        <v>27</v>
      </c>
      <c r="E3" s="20"/>
      <c r="F3" s="20"/>
      <c r="G3" s="21"/>
    </row>
    <row r="4" spans="1:7" ht="15.75" x14ac:dyDescent="0.25">
      <c r="A4" s="15" t="s">
        <v>28</v>
      </c>
      <c r="B4" s="16"/>
      <c r="C4" s="17"/>
      <c r="D4" s="22" t="s">
        <v>29</v>
      </c>
      <c r="E4" s="16"/>
      <c r="F4" s="23" t="s">
        <v>30</v>
      </c>
      <c r="G4" s="24"/>
    </row>
    <row r="5" spans="1:7" ht="15.75" x14ac:dyDescent="0.25">
      <c r="A5" s="15" t="s">
        <v>31</v>
      </c>
      <c r="B5" s="16"/>
      <c r="C5" s="17"/>
      <c r="D5" s="22"/>
      <c r="E5" s="16"/>
      <c r="F5" s="16"/>
      <c r="G5" s="17"/>
    </row>
    <row r="6" spans="1:7" x14ac:dyDescent="0.25">
      <c r="A6" s="25" t="s">
        <v>32</v>
      </c>
      <c r="B6" s="26"/>
      <c r="C6" s="27"/>
      <c r="D6" s="28" t="s">
        <v>33</v>
      </c>
      <c r="E6" s="29"/>
      <c r="F6" s="1" t="s">
        <v>34</v>
      </c>
      <c r="G6" s="1" t="s">
        <v>35</v>
      </c>
    </row>
    <row r="7" spans="1:7" ht="15.75" thickBot="1" x14ac:dyDescent="0.3">
      <c r="A7" s="30" t="s">
        <v>36</v>
      </c>
      <c r="B7" s="31"/>
      <c r="C7" s="32"/>
      <c r="D7" s="33" t="s">
        <v>37</v>
      </c>
      <c r="E7" s="34" t="s">
        <v>38</v>
      </c>
      <c r="F7" s="32">
        <f>+C6*C7</f>
        <v>0</v>
      </c>
      <c r="G7" s="35" t="s">
        <v>33</v>
      </c>
    </row>
    <row r="8" spans="1:7" x14ac:dyDescent="0.25">
      <c r="A8" s="62" t="s">
        <v>39</v>
      </c>
      <c r="B8" s="63"/>
      <c r="C8" s="64"/>
      <c r="D8" s="36">
        <v>3</v>
      </c>
      <c r="E8" s="37" t="s">
        <v>40</v>
      </c>
      <c r="F8" s="65">
        <v>3</v>
      </c>
      <c r="G8" s="66"/>
    </row>
    <row r="9" spans="1:7" x14ac:dyDescent="0.25">
      <c r="A9" s="67" t="s">
        <v>41</v>
      </c>
      <c r="B9" s="38"/>
      <c r="C9" s="68" t="s">
        <v>7</v>
      </c>
      <c r="D9" s="69"/>
      <c r="E9" s="72" t="s">
        <v>8</v>
      </c>
      <c r="F9" s="73" t="s">
        <v>1</v>
      </c>
      <c r="G9" s="72" t="s">
        <v>42</v>
      </c>
    </row>
    <row r="10" spans="1:7" x14ac:dyDescent="0.25">
      <c r="A10" s="67"/>
      <c r="B10" s="39" t="s">
        <v>43</v>
      </c>
      <c r="C10" s="70"/>
      <c r="D10" s="71"/>
      <c r="E10" s="72"/>
      <c r="F10" s="73"/>
      <c r="G10" s="72"/>
    </row>
    <row r="11" spans="1:7" x14ac:dyDescent="0.25">
      <c r="A11" s="67"/>
      <c r="B11" s="40"/>
      <c r="C11" s="70"/>
      <c r="D11" s="71"/>
      <c r="E11" s="72"/>
      <c r="F11" s="73"/>
      <c r="G11" s="72"/>
    </row>
    <row r="12" spans="1:7" x14ac:dyDescent="0.25">
      <c r="A12" s="41">
        <v>1</v>
      </c>
      <c r="B12" s="42" t="s">
        <v>44</v>
      </c>
      <c r="C12" s="43" t="s">
        <v>45</v>
      </c>
      <c r="D12" s="44"/>
      <c r="E12" s="45"/>
      <c r="F12" s="43" t="s">
        <v>46</v>
      </c>
      <c r="G12" s="46"/>
    </row>
    <row r="13" spans="1:7" x14ac:dyDescent="0.25">
      <c r="A13" s="41">
        <v>2</v>
      </c>
      <c r="B13" s="47" t="s">
        <v>44</v>
      </c>
      <c r="C13" s="43" t="s">
        <v>47</v>
      </c>
      <c r="D13" s="44"/>
      <c r="E13" s="45"/>
      <c r="F13" s="43" t="s">
        <v>46</v>
      </c>
      <c r="G13" s="46"/>
    </row>
    <row r="14" spans="1:7" x14ac:dyDescent="0.25">
      <c r="A14" s="41">
        <v>3</v>
      </c>
      <c r="B14" s="47" t="s">
        <v>44</v>
      </c>
      <c r="C14" s="43" t="s">
        <v>48</v>
      </c>
      <c r="D14" s="44"/>
      <c r="E14" s="45"/>
      <c r="F14" s="43" t="s">
        <v>46</v>
      </c>
      <c r="G14" s="46"/>
    </row>
    <row r="16" spans="1:7" x14ac:dyDescent="0.25">
      <c r="A16" s="62" t="s">
        <v>39</v>
      </c>
      <c r="B16" s="63"/>
      <c r="C16" s="64"/>
      <c r="D16" s="36">
        <v>1</v>
      </c>
      <c r="E16" s="37" t="s">
        <v>40</v>
      </c>
      <c r="F16" s="65">
        <v>1</v>
      </c>
      <c r="G16" s="66"/>
    </row>
    <row r="17" spans="1:7" x14ac:dyDescent="0.25">
      <c r="A17" s="67" t="s">
        <v>41</v>
      </c>
      <c r="B17" s="38"/>
      <c r="C17" s="68" t="s">
        <v>7</v>
      </c>
      <c r="D17" s="69"/>
      <c r="E17" s="72" t="s">
        <v>8</v>
      </c>
      <c r="F17" s="73" t="s">
        <v>1</v>
      </c>
      <c r="G17" s="72" t="s">
        <v>42</v>
      </c>
    </row>
    <row r="18" spans="1:7" x14ac:dyDescent="0.25">
      <c r="A18" s="67"/>
      <c r="B18" s="39" t="s">
        <v>43</v>
      </c>
      <c r="C18" s="70"/>
      <c r="D18" s="71"/>
      <c r="E18" s="72"/>
      <c r="F18" s="73"/>
      <c r="G18" s="72"/>
    </row>
    <row r="19" spans="1:7" x14ac:dyDescent="0.25">
      <c r="A19" s="67"/>
      <c r="B19" s="40"/>
      <c r="C19" s="70"/>
      <c r="D19" s="71"/>
      <c r="E19" s="72"/>
      <c r="F19" s="73"/>
      <c r="G19" s="72"/>
    </row>
    <row r="20" spans="1:7" x14ac:dyDescent="0.25">
      <c r="A20" s="41">
        <v>71</v>
      </c>
      <c r="B20" s="42" t="s">
        <v>44</v>
      </c>
      <c r="C20" s="43" t="s">
        <v>49</v>
      </c>
      <c r="D20" s="44"/>
      <c r="E20" s="45" t="s">
        <v>50</v>
      </c>
      <c r="F20" s="48" t="s">
        <v>51</v>
      </c>
      <c r="G20" s="46" t="s">
        <v>52</v>
      </c>
    </row>
    <row r="22" spans="1:7" x14ac:dyDescent="0.25">
      <c r="A22" s="62" t="s">
        <v>39</v>
      </c>
      <c r="B22" s="63"/>
      <c r="C22" s="64"/>
      <c r="D22" s="36">
        <v>2</v>
      </c>
      <c r="E22" s="37" t="s">
        <v>40</v>
      </c>
      <c r="F22" s="65">
        <v>2</v>
      </c>
      <c r="G22" s="66"/>
    </row>
    <row r="23" spans="1:7" x14ac:dyDescent="0.25">
      <c r="A23" s="67" t="s">
        <v>41</v>
      </c>
      <c r="B23" s="38"/>
      <c r="C23" s="68" t="s">
        <v>7</v>
      </c>
      <c r="D23" s="69"/>
      <c r="E23" s="72" t="s">
        <v>8</v>
      </c>
      <c r="F23" s="73" t="s">
        <v>1</v>
      </c>
      <c r="G23" s="72" t="s">
        <v>42</v>
      </c>
    </row>
    <row r="24" spans="1:7" x14ac:dyDescent="0.25">
      <c r="A24" s="67"/>
      <c r="B24" s="39" t="s">
        <v>43</v>
      </c>
      <c r="C24" s="70"/>
      <c r="D24" s="71"/>
      <c r="E24" s="72"/>
      <c r="F24" s="73"/>
      <c r="G24" s="72"/>
    </row>
    <row r="25" spans="1:7" x14ac:dyDescent="0.25">
      <c r="A25" s="67"/>
      <c r="B25" s="40"/>
      <c r="C25" s="70"/>
      <c r="D25" s="71"/>
      <c r="E25" s="72"/>
      <c r="F25" s="73"/>
      <c r="G25" s="72"/>
    </row>
    <row r="26" spans="1:7" x14ac:dyDescent="0.25">
      <c r="A26" s="41">
        <v>65</v>
      </c>
      <c r="B26" s="42" t="s">
        <v>44</v>
      </c>
      <c r="C26" s="43" t="s">
        <v>53</v>
      </c>
      <c r="D26" s="44"/>
      <c r="E26" s="45" t="s">
        <v>54</v>
      </c>
      <c r="F26" s="43" t="s">
        <v>55</v>
      </c>
      <c r="G26" s="46" t="s">
        <v>56</v>
      </c>
    </row>
    <row r="27" spans="1:7" x14ac:dyDescent="0.25">
      <c r="A27" s="41">
        <v>66</v>
      </c>
      <c r="B27" s="47" t="s">
        <v>44</v>
      </c>
      <c r="C27" s="43" t="s">
        <v>57</v>
      </c>
      <c r="D27" s="44"/>
      <c r="E27" s="45" t="s">
        <v>58</v>
      </c>
      <c r="F27" s="43" t="s">
        <v>55</v>
      </c>
      <c r="G27" s="46" t="s">
        <v>59</v>
      </c>
    </row>
    <row r="29" spans="1:7" x14ac:dyDescent="0.25">
      <c r="A29" s="62" t="s">
        <v>39</v>
      </c>
      <c r="B29" s="63"/>
      <c r="C29" s="64"/>
      <c r="D29" s="36">
        <v>2</v>
      </c>
      <c r="E29" s="37" t="s">
        <v>40</v>
      </c>
      <c r="F29" s="65">
        <v>2</v>
      </c>
      <c r="G29" s="66"/>
    </row>
    <row r="30" spans="1:7" x14ac:dyDescent="0.25">
      <c r="A30" s="67" t="s">
        <v>41</v>
      </c>
      <c r="B30" s="38"/>
      <c r="C30" s="68" t="s">
        <v>7</v>
      </c>
      <c r="D30" s="69"/>
      <c r="E30" s="72" t="s">
        <v>8</v>
      </c>
      <c r="F30" s="73" t="s">
        <v>1</v>
      </c>
      <c r="G30" s="72" t="s">
        <v>42</v>
      </c>
    </row>
    <row r="31" spans="1:7" x14ac:dyDescent="0.25">
      <c r="A31" s="67"/>
      <c r="B31" s="39" t="s">
        <v>43</v>
      </c>
      <c r="C31" s="70"/>
      <c r="D31" s="71"/>
      <c r="E31" s="72"/>
      <c r="F31" s="73"/>
      <c r="G31" s="72"/>
    </row>
    <row r="32" spans="1:7" x14ac:dyDescent="0.25">
      <c r="A32" s="67"/>
      <c r="B32" s="40"/>
      <c r="C32" s="70"/>
      <c r="D32" s="71"/>
      <c r="E32" s="72"/>
      <c r="F32" s="73"/>
      <c r="G32" s="72"/>
    </row>
    <row r="33" spans="1:7" x14ac:dyDescent="0.25">
      <c r="A33" s="41">
        <v>61</v>
      </c>
      <c r="B33" s="42" t="s">
        <v>44</v>
      </c>
      <c r="C33" s="43" t="s">
        <v>60</v>
      </c>
      <c r="D33" s="44"/>
      <c r="E33" s="45" t="s">
        <v>61</v>
      </c>
      <c r="F33" s="43" t="s">
        <v>62</v>
      </c>
      <c r="G33" s="46" t="s">
        <v>63</v>
      </c>
    </row>
    <row r="34" spans="1:7" x14ac:dyDescent="0.25">
      <c r="A34" s="41">
        <v>62</v>
      </c>
      <c r="B34" s="47" t="s">
        <v>64</v>
      </c>
      <c r="C34" s="43" t="s">
        <v>65</v>
      </c>
      <c r="D34" s="44"/>
      <c r="E34" s="45" t="s">
        <v>66</v>
      </c>
      <c r="F34" s="43" t="s">
        <v>62</v>
      </c>
      <c r="G34" s="46" t="s">
        <v>67</v>
      </c>
    </row>
    <row r="35" spans="1:7" x14ac:dyDescent="0.25">
      <c r="A35" s="41">
        <v>63</v>
      </c>
      <c r="B35" s="47" t="s">
        <v>44</v>
      </c>
      <c r="C35" s="43" t="s">
        <v>68</v>
      </c>
      <c r="D35" s="44"/>
      <c r="E35" s="45" t="s">
        <v>58</v>
      </c>
      <c r="F35" s="43" t="s">
        <v>62</v>
      </c>
      <c r="G35" s="46" t="s">
        <v>69</v>
      </c>
    </row>
    <row r="37" spans="1:7" x14ac:dyDescent="0.25">
      <c r="A37" s="62" t="s">
        <v>39</v>
      </c>
      <c r="B37" s="63"/>
      <c r="C37" s="64"/>
      <c r="D37" s="36">
        <v>2</v>
      </c>
      <c r="E37" s="37" t="s">
        <v>40</v>
      </c>
      <c r="F37" s="65">
        <v>1</v>
      </c>
      <c r="G37" s="66"/>
    </row>
    <row r="38" spans="1:7" x14ac:dyDescent="0.25">
      <c r="A38" s="67" t="s">
        <v>41</v>
      </c>
      <c r="B38" s="38"/>
      <c r="C38" s="68" t="s">
        <v>7</v>
      </c>
      <c r="D38" s="69"/>
      <c r="E38" s="72" t="s">
        <v>8</v>
      </c>
      <c r="F38" s="73" t="s">
        <v>1</v>
      </c>
      <c r="G38" s="72" t="s">
        <v>42</v>
      </c>
    </row>
    <row r="39" spans="1:7" x14ac:dyDescent="0.25">
      <c r="A39" s="67"/>
      <c r="B39" s="39" t="s">
        <v>43</v>
      </c>
      <c r="C39" s="70"/>
      <c r="D39" s="71"/>
      <c r="E39" s="72"/>
      <c r="F39" s="73"/>
      <c r="G39" s="72"/>
    </row>
    <row r="40" spans="1:7" x14ac:dyDescent="0.25">
      <c r="A40" s="67"/>
      <c r="B40" s="40"/>
      <c r="C40" s="70"/>
      <c r="D40" s="71"/>
      <c r="E40" s="72"/>
      <c r="F40" s="73"/>
      <c r="G40" s="72"/>
    </row>
    <row r="41" spans="1:7" x14ac:dyDescent="0.25">
      <c r="A41" s="41">
        <v>51</v>
      </c>
      <c r="B41" s="42" t="s">
        <v>44</v>
      </c>
      <c r="C41" s="43" t="s">
        <v>70</v>
      </c>
      <c r="D41" s="44"/>
      <c r="E41" s="45" t="s">
        <v>71</v>
      </c>
      <c r="F41" s="43" t="s">
        <v>72</v>
      </c>
      <c r="G41" s="46" t="s">
        <v>73</v>
      </c>
    </row>
    <row r="42" spans="1:7" x14ac:dyDescent="0.25">
      <c r="A42" s="41">
        <v>52</v>
      </c>
      <c r="B42" s="47" t="s">
        <v>64</v>
      </c>
      <c r="C42" s="43" t="s">
        <v>74</v>
      </c>
      <c r="D42" s="44"/>
      <c r="E42" s="45" t="s">
        <v>75</v>
      </c>
      <c r="F42" s="43" t="s">
        <v>72</v>
      </c>
      <c r="G42" s="46" t="s">
        <v>76</v>
      </c>
    </row>
    <row r="44" spans="1:7" x14ac:dyDescent="0.25">
      <c r="A44" s="62" t="s">
        <v>39</v>
      </c>
      <c r="B44" s="63"/>
      <c r="C44" s="64"/>
      <c r="D44" s="36">
        <v>7</v>
      </c>
      <c r="E44" s="37" t="s">
        <v>40</v>
      </c>
      <c r="F44" s="65">
        <v>6</v>
      </c>
      <c r="G44" s="66"/>
    </row>
    <row r="45" spans="1:7" x14ac:dyDescent="0.25">
      <c r="A45" s="67" t="s">
        <v>41</v>
      </c>
      <c r="B45" s="38"/>
      <c r="C45" s="68" t="s">
        <v>7</v>
      </c>
      <c r="D45" s="69"/>
      <c r="E45" s="72" t="s">
        <v>8</v>
      </c>
      <c r="F45" s="73" t="s">
        <v>1</v>
      </c>
      <c r="G45" s="72" t="s">
        <v>42</v>
      </c>
    </row>
    <row r="46" spans="1:7" x14ac:dyDescent="0.25">
      <c r="A46" s="67"/>
      <c r="B46" s="39" t="s">
        <v>43</v>
      </c>
      <c r="C46" s="70"/>
      <c r="D46" s="71"/>
      <c r="E46" s="72"/>
      <c r="F46" s="73"/>
      <c r="G46" s="72"/>
    </row>
    <row r="47" spans="1:7" x14ac:dyDescent="0.25">
      <c r="A47" s="67"/>
      <c r="B47" s="40"/>
      <c r="C47" s="70"/>
      <c r="D47" s="71"/>
      <c r="E47" s="72"/>
      <c r="F47" s="73"/>
      <c r="G47" s="72"/>
    </row>
    <row r="48" spans="1:7" x14ac:dyDescent="0.25">
      <c r="A48" s="41">
        <v>41</v>
      </c>
      <c r="B48" s="42" t="s">
        <v>44</v>
      </c>
      <c r="C48" s="43" t="s">
        <v>77</v>
      </c>
      <c r="D48" s="44"/>
      <c r="E48" s="45" t="s">
        <v>27</v>
      </c>
      <c r="F48" s="43">
        <v>4</v>
      </c>
      <c r="G48" s="46" t="s">
        <v>78</v>
      </c>
    </row>
    <row r="49" spans="1:7" x14ac:dyDescent="0.25">
      <c r="A49" s="41">
        <v>42</v>
      </c>
      <c r="B49" s="47" t="s">
        <v>44</v>
      </c>
      <c r="C49" s="43" t="s">
        <v>79</v>
      </c>
      <c r="D49" s="44"/>
      <c r="E49" s="45" t="s">
        <v>80</v>
      </c>
      <c r="F49" s="43">
        <v>4</v>
      </c>
      <c r="G49" s="46" t="s">
        <v>81</v>
      </c>
    </row>
    <row r="50" spans="1:7" x14ac:dyDescent="0.25">
      <c r="A50" s="41">
        <v>43</v>
      </c>
      <c r="B50" s="47" t="s">
        <v>44</v>
      </c>
      <c r="C50" s="43" t="s">
        <v>82</v>
      </c>
      <c r="D50" s="44"/>
      <c r="E50" s="45" t="s">
        <v>83</v>
      </c>
      <c r="F50" s="43">
        <v>4</v>
      </c>
      <c r="G50" s="46" t="s">
        <v>84</v>
      </c>
    </row>
    <row r="51" spans="1:7" x14ac:dyDescent="0.25">
      <c r="A51" s="41">
        <v>44</v>
      </c>
      <c r="B51" s="47" t="s">
        <v>64</v>
      </c>
      <c r="C51" s="43" t="s">
        <v>85</v>
      </c>
      <c r="D51" s="44"/>
      <c r="E51" s="45" t="s">
        <v>66</v>
      </c>
      <c r="F51" s="43">
        <v>1</v>
      </c>
      <c r="G51" s="46" t="s">
        <v>86</v>
      </c>
    </row>
    <row r="52" spans="1:7" x14ac:dyDescent="0.25">
      <c r="A52" s="41">
        <v>45</v>
      </c>
      <c r="B52" s="47" t="s">
        <v>44</v>
      </c>
      <c r="C52" s="43" t="s">
        <v>87</v>
      </c>
      <c r="D52" s="44"/>
      <c r="E52" s="45" t="s">
        <v>58</v>
      </c>
      <c r="F52" s="43">
        <v>4</v>
      </c>
      <c r="G52" s="46" t="s">
        <v>88</v>
      </c>
    </row>
    <row r="53" spans="1:7" x14ac:dyDescent="0.25">
      <c r="A53" s="41">
        <v>46</v>
      </c>
      <c r="B53" s="47" t="s">
        <v>44</v>
      </c>
      <c r="C53" s="43" t="s">
        <v>89</v>
      </c>
      <c r="D53" s="44"/>
      <c r="E53" s="45" t="s">
        <v>90</v>
      </c>
      <c r="F53" s="43">
        <v>4</v>
      </c>
      <c r="G53" s="46" t="s">
        <v>91</v>
      </c>
    </row>
    <row r="54" spans="1:7" x14ac:dyDescent="0.25">
      <c r="A54" s="41">
        <v>47</v>
      </c>
      <c r="B54" s="47" t="s">
        <v>44</v>
      </c>
      <c r="C54" s="43" t="s">
        <v>92</v>
      </c>
      <c r="D54" s="44"/>
      <c r="E54" s="45" t="s">
        <v>58</v>
      </c>
      <c r="F54" s="43">
        <v>4</v>
      </c>
      <c r="G54" s="46" t="s">
        <v>93</v>
      </c>
    </row>
    <row r="56" spans="1:7" x14ac:dyDescent="0.25">
      <c r="A56" s="62" t="s">
        <v>39</v>
      </c>
      <c r="B56" s="63"/>
      <c r="C56" s="64"/>
      <c r="D56" s="36">
        <v>9</v>
      </c>
      <c r="E56" s="37" t="s">
        <v>40</v>
      </c>
      <c r="F56" s="65">
        <v>9</v>
      </c>
      <c r="G56" s="66"/>
    </row>
    <row r="57" spans="1:7" x14ac:dyDescent="0.25">
      <c r="A57" s="67" t="s">
        <v>41</v>
      </c>
      <c r="B57" s="38"/>
      <c r="C57" s="68" t="s">
        <v>7</v>
      </c>
      <c r="D57" s="69"/>
      <c r="E57" s="72" t="s">
        <v>8</v>
      </c>
      <c r="F57" s="73" t="s">
        <v>1</v>
      </c>
      <c r="G57" s="72" t="s">
        <v>42</v>
      </c>
    </row>
    <row r="58" spans="1:7" x14ac:dyDescent="0.25">
      <c r="A58" s="67"/>
      <c r="B58" s="39" t="s">
        <v>43</v>
      </c>
      <c r="C58" s="70"/>
      <c r="D58" s="71"/>
      <c r="E58" s="72"/>
      <c r="F58" s="73"/>
      <c r="G58" s="72"/>
    </row>
    <row r="59" spans="1:7" x14ac:dyDescent="0.25">
      <c r="A59" s="67"/>
      <c r="B59" s="40"/>
      <c r="C59" s="70"/>
      <c r="D59" s="71"/>
      <c r="E59" s="72"/>
      <c r="F59" s="73"/>
      <c r="G59" s="72"/>
    </row>
    <row r="60" spans="1:7" x14ac:dyDescent="0.25">
      <c r="A60" s="41">
        <v>11</v>
      </c>
      <c r="B60" s="42" t="s">
        <v>44</v>
      </c>
      <c r="C60" s="43" t="s">
        <v>94</v>
      </c>
      <c r="D60" s="44"/>
      <c r="E60" s="45" t="s">
        <v>27</v>
      </c>
      <c r="F60" s="43">
        <v>3</v>
      </c>
      <c r="G60" s="46" t="s">
        <v>95</v>
      </c>
    </row>
    <row r="61" spans="1:7" x14ac:dyDescent="0.25">
      <c r="A61" s="41">
        <v>12</v>
      </c>
      <c r="B61" s="47" t="s">
        <v>44</v>
      </c>
      <c r="C61" s="43" t="s">
        <v>96</v>
      </c>
      <c r="D61" s="44"/>
      <c r="E61" s="45" t="s">
        <v>27</v>
      </c>
      <c r="F61" s="43">
        <v>3</v>
      </c>
      <c r="G61" s="46" t="s">
        <v>97</v>
      </c>
    </row>
    <row r="62" spans="1:7" x14ac:dyDescent="0.25">
      <c r="A62" s="41">
        <v>13</v>
      </c>
      <c r="B62" s="47" t="s">
        <v>44</v>
      </c>
      <c r="C62" s="43" t="s">
        <v>98</v>
      </c>
      <c r="D62" s="44"/>
      <c r="E62" s="45" t="s">
        <v>61</v>
      </c>
      <c r="F62" s="43">
        <v>3</v>
      </c>
      <c r="G62" s="46" t="s">
        <v>99</v>
      </c>
    </row>
    <row r="63" spans="1:7" x14ac:dyDescent="0.25">
      <c r="A63" s="41">
        <v>14</v>
      </c>
      <c r="B63" s="47" t="s">
        <v>44</v>
      </c>
      <c r="C63" s="43" t="s">
        <v>100</v>
      </c>
      <c r="D63" s="44"/>
      <c r="E63" s="45" t="s">
        <v>61</v>
      </c>
      <c r="F63" s="43">
        <v>3</v>
      </c>
      <c r="G63" s="46" t="s">
        <v>101</v>
      </c>
    </row>
    <row r="64" spans="1:7" x14ac:dyDescent="0.25">
      <c r="A64" s="41">
        <v>15</v>
      </c>
      <c r="B64" s="47" t="s">
        <v>44</v>
      </c>
      <c r="C64" s="43" t="s">
        <v>102</v>
      </c>
      <c r="D64" s="44"/>
      <c r="E64" s="45" t="s">
        <v>71</v>
      </c>
      <c r="F64" s="43">
        <v>3</v>
      </c>
      <c r="G64" s="46" t="s">
        <v>103</v>
      </c>
    </row>
    <row r="65" spans="1:7" x14ac:dyDescent="0.25">
      <c r="A65" s="41">
        <v>16</v>
      </c>
      <c r="B65" s="47" t="s">
        <v>44</v>
      </c>
      <c r="C65" s="43" t="s">
        <v>104</v>
      </c>
      <c r="D65" s="44"/>
      <c r="E65" s="45" t="s">
        <v>105</v>
      </c>
      <c r="F65" s="43">
        <v>3</v>
      </c>
      <c r="G65" s="46" t="s">
        <v>106</v>
      </c>
    </row>
    <row r="66" spans="1:7" x14ac:dyDescent="0.25">
      <c r="A66" s="41">
        <v>17</v>
      </c>
      <c r="B66" s="47" t="s">
        <v>44</v>
      </c>
      <c r="C66" s="43" t="s">
        <v>107</v>
      </c>
      <c r="D66" s="44"/>
      <c r="E66" s="45" t="s">
        <v>108</v>
      </c>
      <c r="F66" s="43">
        <v>3</v>
      </c>
      <c r="G66" s="46" t="s">
        <v>109</v>
      </c>
    </row>
    <row r="67" spans="1:7" x14ac:dyDescent="0.25">
      <c r="A67" s="41">
        <v>18</v>
      </c>
      <c r="B67" s="47" t="s">
        <v>44</v>
      </c>
      <c r="C67" s="43" t="s">
        <v>110</v>
      </c>
      <c r="D67" s="44"/>
      <c r="E67" s="45" t="s">
        <v>111</v>
      </c>
      <c r="F67" s="43">
        <v>3</v>
      </c>
      <c r="G67" s="46" t="s">
        <v>112</v>
      </c>
    </row>
    <row r="68" spans="1:7" x14ac:dyDescent="0.25">
      <c r="A68" s="41">
        <v>19</v>
      </c>
      <c r="B68" s="47" t="s">
        <v>44</v>
      </c>
      <c r="C68" s="43" t="s">
        <v>113</v>
      </c>
      <c r="D68" s="44"/>
      <c r="E68" s="45" t="s">
        <v>114</v>
      </c>
      <c r="F68" s="43">
        <v>3</v>
      </c>
      <c r="G68" s="46" t="s">
        <v>115</v>
      </c>
    </row>
    <row r="70" spans="1:7" x14ac:dyDescent="0.25">
      <c r="A70" s="62" t="s">
        <v>39</v>
      </c>
      <c r="B70" s="63"/>
      <c r="C70" s="64"/>
      <c r="D70" s="36">
        <v>7</v>
      </c>
      <c r="E70" s="37" t="s">
        <v>40</v>
      </c>
      <c r="F70" s="65">
        <v>7</v>
      </c>
      <c r="G70" s="66"/>
    </row>
    <row r="71" spans="1:7" x14ac:dyDescent="0.25">
      <c r="A71" s="67" t="s">
        <v>41</v>
      </c>
      <c r="B71" s="38"/>
      <c r="C71" s="68" t="s">
        <v>7</v>
      </c>
      <c r="D71" s="69"/>
      <c r="E71" s="72" t="s">
        <v>8</v>
      </c>
      <c r="F71" s="73" t="s">
        <v>1</v>
      </c>
      <c r="G71" s="72" t="s">
        <v>42</v>
      </c>
    </row>
    <row r="72" spans="1:7" x14ac:dyDescent="0.25">
      <c r="A72" s="67"/>
      <c r="B72" s="39" t="s">
        <v>43</v>
      </c>
      <c r="C72" s="70"/>
      <c r="D72" s="71"/>
      <c r="E72" s="72"/>
      <c r="F72" s="73"/>
      <c r="G72" s="72"/>
    </row>
    <row r="73" spans="1:7" x14ac:dyDescent="0.25">
      <c r="A73" s="67"/>
      <c r="B73" s="40"/>
      <c r="C73" s="70"/>
      <c r="D73" s="71"/>
      <c r="E73" s="72"/>
      <c r="F73" s="73"/>
      <c r="G73" s="72"/>
    </row>
    <row r="74" spans="1:7" x14ac:dyDescent="0.25">
      <c r="A74" s="41">
        <v>21</v>
      </c>
      <c r="B74" s="42" t="s">
        <v>44</v>
      </c>
      <c r="C74" s="43" t="s">
        <v>116</v>
      </c>
      <c r="D74" s="44"/>
      <c r="E74" s="45" t="s">
        <v>117</v>
      </c>
      <c r="F74" s="43">
        <v>2</v>
      </c>
      <c r="G74" s="46" t="s">
        <v>118</v>
      </c>
    </row>
    <row r="75" spans="1:7" x14ac:dyDescent="0.25">
      <c r="A75" s="41">
        <v>22</v>
      </c>
      <c r="B75" s="47" t="s">
        <v>44</v>
      </c>
      <c r="C75" s="43" t="s">
        <v>119</v>
      </c>
      <c r="D75" s="44"/>
      <c r="E75" s="45" t="s">
        <v>120</v>
      </c>
      <c r="F75" s="43">
        <v>2</v>
      </c>
      <c r="G75" s="46" t="s">
        <v>121</v>
      </c>
    </row>
    <row r="76" spans="1:7" x14ac:dyDescent="0.25">
      <c r="A76" s="41">
        <v>23</v>
      </c>
      <c r="B76" s="47" t="s">
        <v>44</v>
      </c>
      <c r="C76" s="43" t="s">
        <v>122</v>
      </c>
      <c r="D76" s="44"/>
      <c r="E76" s="45" t="s">
        <v>123</v>
      </c>
      <c r="F76" s="43">
        <v>2</v>
      </c>
      <c r="G76" s="46" t="s">
        <v>124</v>
      </c>
    </row>
    <row r="77" spans="1:7" x14ac:dyDescent="0.25">
      <c r="A77" s="41">
        <v>24</v>
      </c>
      <c r="B77" s="47" t="s">
        <v>44</v>
      </c>
      <c r="C77" s="43" t="s">
        <v>125</v>
      </c>
      <c r="D77" s="44"/>
      <c r="E77" s="45" t="s">
        <v>71</v>
      </c>
      <c r="F77" s="43">
        <v>2</v>
      </c>
      <c r="G77" s="46" t="s">
        <v>126</v>
      </c>
    </row>
    <row r="78" spans="1:7" x14ac:dyDescent="0.25">
      <c r="A78" s="41">
        <v>25</v>
      </c>
      <c r="B78" s="47" t="s">
        <v>44</v>
      </c>
      <c r="C78" s="43" t="s">
        <v>127</v>
      </c>
      <c r="D78" s="44"/>
      <c r="E78" s="45" t="s">
        <v>128</v>
      </c>
      <c r="F78" s="43">
        <v>2</v>
      </c>
      <c r="G78" s="46" t="s">
        <v>129</v>
      </c>
    </row>
    <row r="79" spans="1:7" x14ac:dyDescent="0.25">
      <c r="A79" s="41">
        <v>26</v>
      </c>
      <c r="B79" s="47" t="s">
        <v>44</v>
      </c>
      <c r="C79" s="43" t="s">
        <v>130</v>
      </c>
      <c r="D79" s="44"/>
      <c r="E79" s="45" t="s">
        <v>131</v>
      </c>
      <c r="F79" s="43">
        <v>2</v>
      </c>
      <c r="G79" s="46" t="s">
        <v>132</v>
      </c>
    </row>
    <row r="80" spans="1:7" x14ac:dyDescent="0.25">
      <c r="A80" s="41">
        <v>27</v>
      </c>
      <c r="B80" s="47" t="s">
        <v>44</v>
      </c>
      <c r="C80" s="43" t="s">
        <v>133</v>
      </c>
      <c r="D80" s="44"/>
      <c r="E80" s="45" t="s">
        <v>58</v>
      </c>
      <c r="F80" s="43">
        <v>2</v>
      </c>
      <c r="G80" s="46" t="s">
        <v>134</v>
      </c>
    </row>
    <row r="82" spans="1:7" x14ac:dyDescent="0.25">
      <c r="A82" s="62" t="s">
        <v>39</v>
      </c>
      <c r="B82" s="63"/>
      <c r="C82" s="64"/>
      <c r="D82" s="36">
        <f>COUNTA(C86:C286)</f>
        <v>6</v>
      </c>
      <c r="E82" s="37" t="s">
        <v>40</v>
      </c>
      <c r="F82" s="65">
        <v>6</v>
      </c>
      <c r="G82" s="66"/>
    </row>
    <row r="83" spans="1:7" x14ac:dyDescent="0.25">
      <c r="A83" s="67" t="s">
        <v>41</v>
      </c>
      <c r="B83" s="38"/>
      <c r="C83" s="68" t="s">
        <v>7</v>
      </c>
      <c r="D83" s="69"/>
      <c r="E83" s="72" t="s">
        <v>8</v>
      </c>
      <c r="F83" s="73" t="s">
        <v>1</v>
      </c>
      <c r="G83" s="72" t="s">
        <v>42</v>
      </c>
    </row>
    <row r="84" spans="1:7" x14ac:dyDescent="0.25">
      <c r="A84" s="67"/>
      <c r="B84" s="39" t="s">
        <v>43</v>
      </c>
      <c r="C84" s="70"/>
      <c r="D84" s="71"/>
      <c r="E84" s="72"/>
      <c r="F84" s="73"/>
      <c r="G84" s="72"/>
    </row>
    <row r="85" spans="1:7" x14ac:dyDescent="0.25">
      <c r="A85" s="67"/>
      <c r="B85" s="40"/>
      <c r="C85" s="70"/>
      <c r="D85" s="71"/>
      <c r="E85" s="72"/>
      <c r="F85" s="73"/>
      <c r="G85" s="72"/>
    </row>
    <row r="86" spans="1:7" x14ac:dyDescent="0.25">
      <c r="A86" s="41">
        <v>1</v>
      </c>
      <c r="B86" s="42" t="s">
        <v>44</v>
      </c>
      <c r="C86" s="43" t="s">
        <v>135</v>
      </c>
      <c r="D86" s="44"/>
      <c r="E86" s="45" t="s">
        <v>27</v>
      </c>
      <c r="F86" s="43">
        <v>1</v>
      </c>
      <c r="G86" s="46" t="s">
        <v>136</v>
      </c>
    </row>
    <row r="87" spans="1:7" x14ac:dyDescent="0.25">
      <c r="A87" s="41">
        <v>2</v>
      </c>
      <c r="B87" s="47" t="s">
        <v>44</v>
      </c>
      <c r="C87" s="43" t="s">
        <v>137</v>
      </c>
      <c r="D87" s="44"/>
      <c r="E87" s="45" t="s">
        <v>138</v>
      </c>
      <c r="F87" s="43">
        <v>1</v>
      </c>
      <c r="G87" s="46" t="s">
        <v>139</v>
      </c>
    </row>
    <row r="88" spans="1:7" x14ac:dyDescent="0.25">
      <c r="A88" s="41">
        <v>3</v>
      </c>
      <c r="B88" s="47" t="s">
        <v>44</v>
      </c>
      <c r="C88" s="43" t="s">
        <v>140</v>
      </c>
      <c r="D88" s="44"/>
      <c r="E88" s="45" t="s">
        <v>141</v>
      </c>
      <c r="F88" s="43">
        <v>1</v>
      </c>
      <c r="G88" s="46" t="s">
        <v>142</v>
      </c>
    </row>
    <row r="89" spans="1:7" x14ac:dyDescent="0.25">
      <c r="A89" s="41">
        <v>4</v>
      </c>
      <c r="B89" s="47" t="s">
        <v>44</v>
      </c>
      <c r="C89" s="43" t="s">
        <v>143</v>
      </c>
      <c r="D89" s="44"/>
      <c r="E89" s="45" t="s">
        <v>138</v>
      </c>
      <c r="F89" s="43">
        <v>1</v>
      </c>
      <c r="G89" s="46" t="s">
        <v>144</v>
      </c>
    </row>
    <row r="90" spans="1:7" x14ac:dyDescent="0.25">
      <c r="A90" s="41">
        <v>5</v>
      </c>
      <c r="B90" s="47" t="s">
        <v>44</v>
      </c>
      <c r="C90" s="43" t="s">
        <v>145</v>
      </c>
      <c r="D90" s="44"/>
      <c r="E90" s="45" t="s">
        <v>58</v>
      </c>
      <c r="F90" s="43">
        <v>1</v>
      </c>
      <c r="G90" s="46" t="s">
        <v>146</v>
      </c>
    </row>
    <row r="91" spans="1:7" x14ac:dyDescent="0.25">
      <c r="A91" s="41">
        <v>6</v>
      </c>
      <c r="B91" s="47" t="s">
        <v>44</v>
      </c>
      <c r="C91" s="43" t="s">
        <v>147</v>
      </c>
      <c r="D91" s="44"/>
      <c r="E91" s="45" t="s">
        <v>141</v>
      </c>
      <c r="F91" s="43">
        <v>1</v>
      </c>
      <c r="G91" s="46" t="s">
        <v>148</v>
      </c>
    </row>
  </sheetData>
  <mergeCells count="63">
    <mergeCell ref="A8:C8"/>
    <mergeCell ref="F8:G8"/>
    <mergeCell ref="A9:A11"/>
    <mergeCell ref="C9:D11"/>
    <mergeCell ref="E9:E11"/>
    <mergeCell ref="F9:F11"/>
    <mergeCell ref="G9:G11"/>
    <mergeCell ref="A16:C16"/>
    <mergeCell ref="F16:G16"/>
    <mergeCell ref="A17:A19"/>
    <mergeCell ref="C17:D19"/>
    <mergeCell ref="E17:E19"/>
    <mergeCell ref="F17:F19"/>
    <mergeCell ref="G17:G19"/>
    <mergeCell ref="A22:C22"/>
    <mergeCell ref="F22:G22"/>
    <mergeCell ref="A23:A25"/>
    <mergeCell ref="C23:D25"/>
    <mergeCell ref="E23:E25"/>
    <mergeCell ref="F23:F25"/>
    <mergeCell ref="G23:G25"/>
    <mergeCell ref="A29:C29"/>
    <mergeCell ref="F29:G29"/>
    <mergeCell ref="A30:A32"/>
    <mergeCell ref="C30:D32"/>
    <mergeCell ref="E30:E32"/>
    <mergeCell ref="F30:F32"/>
    <mergeCell ref="G30:G32"/>
    <mergeCell ref="A37:C37"/>
    <mergeCell ref="F37:G37"/>
    <mergeCell ref="A38:A40"/>
    <mergeCell ref="C38:D40"/>
    <mergeCell ref="E38:E40"/>
    <mergeCell ref="F38:F40"/>
    <mergeCell ref="G38:G40"/>
    <mergeCell ref="A44:C44"/>
    <mergeCell ref="F44:G44"/>
    <mergeCell ref="A45:A47"/>
    <mergeCell ref="C45:D47"/>
    <mergeCell ref="E45:E47"/>
    <mergeCell ref="F45:F47"/>
    <mergeCell ref="G45:G47"/>
    <mergeCell ref="A56:C56"/>
    <mergeCell ref="F56:G56"/>
    <mergeCell ref="A57:A59"/>
    <mergeCell ref="C57:D59"/>
    <mergeCell ref="E57:E59"/>
    <mergeCell ref="F57:F59"/>
    <mergeCell ref="G57:G59"/>
    <mergeCell ref="A70:C70"/>
    <mergeCell ref="F70:G70"/>
    <mergeCell ref="A71:A73"/>
    <mergeCell ref="C71:D73"/>
    <mergeCell ref="E71:E73"/>
    <mergeCell ref="F71:F73"/>
    <mergeCell ref="G71:G73"/>
    <mergeCell ref="A82:C82"/>
    <mergeCell ref="F82:G82"/>
    <mergeCell ref="A83:A85"/>
    <mergeCell ref="C83:D85"/>
    <mergeCell ref="E83:E85"/>
    <mergeCell ref="F83:F85"/>
    <mergeCell ref="G83:G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ENGAGES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dcterms:created xsi:type="dcterms:W3CDTF">2025-12-15T06:54:26Z</dcterms:created>
  <dcterms:modified xsi:type="dcterms:W3CDTF">2025-12-15T13:31:09Z</dcterms:modified>
</cp:coreProperties>
</file>